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omments1.xml" ContentType="application/vnd.openxmlformats-officedocument.spreadsheetml.comments+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131"/>
  <workbookPr defaultThemeVersion="166925"/>
  <mc:AlternateContent xmlns:mc="http://schemas.openxmlformats.org/markup-compatibility/2006">
    <mc:Choice Requires="x15">
      <x15ac:absPath xmlns:x15ac="http://schemas.microsoft.com/office/spreadsheetml/2010/11/ac" url="C:\Users\Jim\Documents\Jim's Files\Jim at Home\40 Mile Loop\Trail Funding\"/>
    </mc:Choice>
  </mc:AlternateContent>
  <xr:revisionPtr revIDLastSave="0" documentId="13_ncr:1_{738BF515-0BCB-4A38-BA36-141EDA1E5AB8}" xr6:coauthVersionLast="47" xr6:coauthVersionMax="47" xr10:uidLastSave="{00000000-0000-0000-0000-000000000000}"/>
  <bookViews>
    <workbookView xWindow="-120" yWindow="-120" windowWidth="29040" windowHeight="15840" tabRatio="676" xr2:uid="{64B01B5B-A2F1-4996-93BE-A6C30594F4E0}"/>
  </bookViews>
  <sheets>
    <sheet name="Users Guide" sheetId="46" r:id="rId1"/>
    <sheet name="Matrix " sheetId="1" r:id="rId2"/>
    <sheet name="CMAQ" sheetId="49" r:id="rId3"/>
    <sheet name="STBG" sheetId="48" r:id="rId4"/>
    <sheet name="OCRF" sheetId="47" r:id="rId5"/>
    <sheet name="Federalization" sheetId="41" r:id="rId6"/>
    <sheet name="Abb. &amp; Acronyms" sheetId="9" r:id="rId7"/>
    <sheet name="TGM" sheetId="50" r:id="rId8"/>
    <sheet name="Other Sources &amp; Resources" sheetId="44" r:id="rId9"/>
    <sheet name="AJP" sheetId="38" r:id="rId10"/>
    <sheet name="CARES" sheetId="39" r:id="rId11"/>
    <sheet name="RAISE" sheetId="37" r:id="rId12"/>
    <sheet name="ARPA" sheetId="42" r:id="rId13"/>
    <sheet name="INVEST" sheetId="40" r:id="rId14"/>
    <sheet name="NPS RTCA" sheetId="16" r:id="rId15"/>
    <sheet name="Marine Board" sheetId="45" r:id="rId16"/>
    <sheet name="Travel Oregon" sheetId="36" r:id="rId17"/>
    <sheet name="Metro Bond Trails Acquire" sheetId="32" r:id="rId18"/>
    <sheet name="Metro Bond Trails Develop" sheetId="43" r:id="rId19"/>
    <sheet name="Metro Bond Local Share" sheetId="33" r:id="rId20"/>
    <sheet name="OPRD LWCF" sheetId="18" r:id="rId21"/>
    <sheet name="OCP" sheetId="35" r:id="rId22"/>
    <sheet name="OPRD RTP" sheetId="6" r:id="rId23"/>
    <sheet name="OPRD LGGP " sheetId="5" r:id="rId24"/>
    <sheet name="OPRD ATV" sheetId="2" r:id="rId25"/>
    <sheet name="OPRD COPG" sheetId="8" r:id="rId26"/>
    <sheet name="OPRD Heritage" sheetId="19" r:id="rId27"/>
    <sheet name="OMAT" sheetId="14" r:id="rId28"/>
    <sheet name="Metro RFFA" sheetId="3" r:id="rId29"/>
    <sheet name="Resources" sheetId="10" r:id="rId30"/>
    <sheet name="Oregon Statutes" sheetId="17" r:id="rId31"/>
    <sheet name="Questions" sheetId="7" r:id="rId32"/>
    <sheet name="Oregon Transp" sheetId="4" r:id="rId33"/>
    <sheet name="Metro Bond" sheetId="15" r:id="rId34"/>
    <sheet name="Metro Bond Transformative Prjts" sheetId="34" r:id="rId35"/>
    <sheet name="Metro Bond Nature Neighborhoods" sheetId="20" r:id="rId36"/>
    <sheet name="FHWA TA" sheetId="11" r:id="rId37"/>
    <sheet name="Oregon Legislation" sheetId="13" r:id="rId38"/>
    <sheet name="Oregon TA History" sheetId="12" r:id="rId39"/>
  </sheets>
  <definedNames>
    <definedName name="_xlnm._FilterDatabase" localSheetId="1" hidden="1">'Matrix '!$A$3:$AD$32</definedName>
    <definedName name="_xlnm._FilterDatabase" localSheetId="38" hidden="1">'Oregon TA History'!$B$5:$L$154</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11" i="43" l="1"/>
  <c r="K15" i="42"/>
  <c r="K14" i="42"/>
  <c r="K16" i="42" l="1"/>
  <c r="Q59" i="37"/>
  <c r="O59" i="37"/>
  <c r="K12" i="1" l="1"/>
  <c r="K11" i="1"/>
  <c r="U27" i="18" l="1"/>
  <c r="U26" i="18"/>
  <c r="S27" i="18"/>
  <c r="J8" i="15" l="1"/>
  <c r="I12" i="15"/>
  <c r="J11" i="15" s="1"/>
  <c r="R2" i="15"/>
  <c r="D11" i="34"/>
  <c r="D11" i="20"/>
  <c r="D11" i="33"/>
  <c r="D11" i="32"/>
  <c r="J40" i="33"/>
  <c r="J39" i="33"/>
  <c r="J38" i="33"/>
  <c r="J37" i="33"/>
  <c r="J36" i="33"/>
  <c r="J35" i="33"/>
  <c r="J34" i="33"/>
  <c r="J33" i="33"/>
  <c r="J32" i="33"/>
  <c r="J31" i="33"/>
  <c r="J30" i="33"/>
  <c r="J29" i="33"/>
  <c r="J28" i="33"/>
  <c r="J27" i="33"/>
  <c r="J26" i="33"/>
  <c r="J25" i="33"/>
  <c r="J24" i="33"/>
  <c r="J23" i="33"/>
  <c r="J22" i="33"/>
  <c r="J21" i="33"/>
  <c r="J20" i="33"/>
  <c r="J19" i="33"/>
  <c r="J18" i="33"/>
  <c r="J17" i="33"/>
  <c r="J16" i="33"/>
  <c r="J15" i="33"/>
  <c r="J14" i="33"/>
  <c r="F42" i="33"/>
  <c r="H38" i="33" s="1"/>
  <c r="C3" i="19"/>
  <c r="C3" i="18"/>
  <c r="J9" i="15" l="1"/>
  <c r="J10" i="15"/>
  <c r="J5" i="15"/>
  <c r="J6" i="15"/>
  <c r="J42" i="33"/>
  <c r="H27" i="33"/>
  <c r="H15" i="33"/>
  <c r="H31" i="33"/>
  <c r="H23" i="33"/>
  <c r="H19" i="33"/>
  <c r="H35" i="33"/>
  <c r="H16" i="33"/>
  <c r="H20" i="33"/>
  <c r="H24" i="33"/>
  <c r="H28" i="33"/>
  <c r="H32" i="33"/>
  <c r="H36" i="33"/>
  <c r="H40" i="33"/>
  <c r="H17" i="33"/>
  <c r="H21" i="33"/>
  <c r="H25" i="33"/>
  <c r="H29" i="33"/>
  <c r="H33" i="33"/>
  <c r="H37" i="33"/>
  <c r="H39" i="33"/>
  <c r="H14" i="33"/>
  <c r="H18" i="33"/>
  <c r="H22" i="33"/>
  <c r="H26" i="33"/>
  <c r="H30" i="33"/>
  <c r="H34" i="33"/>
  <c r="A4" i="12"/>
  <c r="L154" i="12"/>
  <c r="M154" i="12" s="1"/>
  <c r="L153" i="12"/>
  <c r="M153" i="12" s="1"/>
  <c r="L152" i="12"/>
  <c r="M152" i="12" s="1"/>
  <c r="L151" i="12"/>
  <c r="M151" i="12" s="1"/>
  <c r="L150" i="12"/>
  <c r="M150" i="12" s="1"/>
  <c r="L149" i="12"/>
  <c r="M149" i="12" s="1"/>
  <c r="L148" i="12"/>
  <c r="M148" i="12" s="1"/>
  <c r="L147" i="12"/>
  <c r="M147" i="12" s="1"/>
  <c r="L146" i="12"/>
  <c r="M146" i="12" s="1"/>
  <c r="L145" i="12"/>
  <c r="M145" i="12" s="1"/>
  <c r="L144" i="12"/>
  <c r="M144" i="12" s="1"/>
  <c r="L143" i="12"/>
  <c r="M143" i="12" s="1"/>
  <c r="L142" i="12"/>
  <c r="M142" i="12" s="1"/>
  <c r="L141" i="12"/>
  <c r="M141" i="12" s="1"/>
  <c r="L140" i="12"/>
  <c r="M140" i="12" s="1"/>
  <c r="L139" i="12"/>
  <c r="M139" i="12" s="1"/>
  <c r="L138" i="12"/>
  <c r="M138" i="12" s="1"/>
  <c r="L137" i="12"/>
  <c r="M137" i="12" s="1"/>
  <c r="L136" i="12"/>
  <c r="M136" i="12" s="1"/>
  <c r="L135" i="12"/>
  <c r="M135" i="12" s="1"/>
  <c r="L134" i="12"/>
  <c r="M134" i="12" s="1"/>
  <c r="L133" i="12"/>
  <c r="M133" i="12" s="1"/>
  <c r="L132" i="12"/>
  <c r="M132" i="12" s="1"/>
  <c r="L131" i="12"/>
  <c r="M131" i="12" s="1"/>
  <c r="L130" i="12"/>
  <c r="M130" i="12" s="1"/>
  <c r="L129" i="12"/>
  <c r="M129" i="12" s="1"/>
  <c r="L128" i="12"/>
  <c r="M128" i="12" s="1"/>
  <c r="L127" i="12"/>
  <c r="M127" i="12" s="1"/>
  <c r="L126" i="12"/>
  <c r="M126" i="12" s="1"/>
  <c r="L125" i="12"/>
  <c r="M125" i="12" s="1"/>
  <c r="L124" i="12"/>
  <c r="M124" i="12" s="1"/>
  <c r="L123" i="12"/>
  <c r="M123" i="12" s="1"/>
  <c r="M122" i="12"/>
  <c r="L122" i="12"/>
  <c r="L121" i="12"/>
  <c r="M121" i="12" s="1"/>
  <c r="L120" i="12"/>
  <c r="M120" i="12" s="1"/>
  <c r="L119" i="12"/>
  <c r="M119" i="12" s="1"/>
  <c r="L118" i="12"/>
  <c r="M118" i="12" s="1"/>
  <c r="L117" i="12"/>
  <c r="M117" i="12" s="1"/>
  <c r="L116" i="12"/>
  <c r="M116" i="12" s="1"/>
  <c r="L115" i="12"/>
  <c r="M115" i="12" s="1"/>
  <c r="L114" i="12"/>
  <c r="M114" i="12" s="1"/>
  <c r="L113" i="12"/>
  <c r="M113" i="12" s="1"/>
  <c r="M112" i="12"/>
  <c r="L112" i="12"/>
  <c r="L111" i="12"/>
  <c r="M111" i="12" s="1"/>
  <c r="L110" i="12"/>
  <c r="M110" i="12" s="1"/>
  <c r="L109" i="12"/>
  <c r="M109" i="12" s="1"/>
  <c r="L108" i="12"/>
  <c r="M108" i="12" s="1"/>
  <c r="L107" i="12"/>
  <c r="M107" i="12" s="1"/>
  <c r="L106" i="12"/>
  <c r="M106" i="12" s="1"/>
  <c r="L105" i="12"/>
  <c r="M105" i="12" s="1"/>
  <c r="L104" i="12"/>
  <c r="M104" i="12" s="1"/>
  <c r="L103" i="12"/>
  <c r="M103" i="12" s="1"/>
  <c r="L102" i="12"/>
  <c r="M102" i="12" s="1"/>
  <c r="L101" i="12"/>
  <c r="M101" i="12" s="1"/>
  <c r="L100" i="12"/>
  <c r="M100" i="12" s="1"/>
  <c r="L99" i="12"/>
  <c r="M99" i="12" s="1"/>
  <c r="M98" i="12"/>
  <c r="L98" i="12"/>
  <c r="L97" i="12"/>
  <c r="M97" i="12" s="1"/>
  <c r="L96" i="12"/>
  <c r="M96" i="12" s="1"/>
  <c r="L95" i="12"/>
  <c r="M95" i="12" s="1"/>
  <c r="L94" i="12"/>
  <c r="M94" i="12" s="1"/>
  <c r="L93" i="12"/>
  <c r="M93" i="12" s="1"/>
  <c r="L92" i="12"/>
  <c r="M92" i="12" s="1"/>
  <c r="L91" i="12"/>
  <c r="M91" i="12" s="1"/>
  <c r="L90" i="12"/>
  <c r="M90" i="12" s="1"/>
  <c r="L89" i="12"/>
  <c r="M89" i="12" s="1"/>
  <c r="L88" i="12"/>
  <c r="M88" i="12" s="1"/>
  <c r="L87" i="12"/>
  <c r="M87" i="12" s="1"/>
  <c r="L86" i="12"/>
  <c r="M86" i="12" s="1"/>
  <c r="L85" i="12"/>
  <c r="M85" i="12" s="1"/>
  <c r="L84" i="12"/>
  <c r="M84" i="12" s="1"/>
  <c r="L83" i="12"/>
  <c r="M83" i="12" s="1"/>
  <c r="L82" i="12"/>
  <c r="M82" i="12" s="1"/>
  <c r="L81" i="12"/>
  <c r="M81" i="12" s="1"/>
  <c r="L80" i="12"/>
  <c r="M80" i="12" s="1"/>
  <c r="L79" i="12"/>
  <c r="M79" i="12" s="1"/>
  <c r="L78" i="12"/>
  <c r="M78" i="12" s="1"/>
  <c r="L77" i="12"/>
  <c r="M77" i="12" s="1"/>
  <c r="L76" i="12"/>
  <c r="M76" i="12" s="1"/>
  <c r="L75" i="12"/>
  <c r="M75" i="12" s="1"/>
  <c r="L74" i="12"/>
  <c r="M74" i="12" s="1"/>
  <c r="L73" i="12"/>
  <c r="M73" i="12" s="1"/>
  <c r="L72" i="12"/>
  <c r="M72" i="12" s="1"/>
  <c r="L71" i="12"/>
  <c r="M71" i="12" s="1"/>
  <c r="L70" i="12"/>
  <c r="M70" i="12" s="1"/>
  <c r="L69" i="12"/>
  <c r="M69" i="12" s="1"/>
  <c r="L68" i="12"/>
  <c r="M68" i="12" s="1"/>
  <c r="L67" i="12"/>
  <c r="M67" i="12" s="1"/>
  <c r="M66" i="12"/>
  <c r="L66" i="12"/>
  <c r="L65" i="12"/>
  <c r="M65" i="12" s="1"/>
  <c r="L64" i="12"/>
  <c r="M64" i="12" s="1"/>
  <c r="L63" i="12"/>
  <c r="M63" i="12" s="1"/>
  <c r="L62" i="12"/>
  <c r="M62" i="12" s="1"/>
  <c r="L61" i="12"/>
  <c r="M61" i="12" s="1"/>
  <c r="L60" i="12"/>
  <c r="M60" i="12" s="1"/>
  <c r="L59" i="12"/>
  <c r="M59" i="12" s="1"/>
  <c r="L58" i="12"/>
  <c r="M58" i="12" s="1"/>
  <c r="L57" i="12"/>
  <c r="M57" i="12" s="1"/>
  <c r="L56" i="12"/>
  <c r="M56" i="12" s="1"/>
  <c r="L55" i="12"/>
  <c r="M55" i="12" s="1"/>
  <c r="M54" i="12"/>
  <c r="L54" i="12"/>
  <c r="L53" i="12"/>
  <c r="M53" i="12" s="1"/>
  <c r="L52" i="12"/>
  <c r="M52" i="12" s="1"/>
  <c r="L51" i="12"/>
  <c r="M51" i="12" s="1"/>
  <c r="L50" i="12"/>
  <c r="M50" i="12" s="1"/>
  <c r="L49" i="12"/>
  <c r="M49" i="12" s="1"/>
  <c r="L48" i="12"/>
  <c r="M48" i="12" s="1"/>
  <c r="L47" i="12"/>
  <c r="M47" i="12" s="1"/>
  <c r="L46" i="12"/>
  <c r="M46" i="12" s="1"/>
  <c r="L45" i="12"/>
  <c r="M45" i="12" s="1"/>
  <c r="M44" i="12"/>
  <c r="L44" i="12"/>
  <c r="L43" i="12"/>
  <c r="M43" i="12" s="1"/>
  <c r="L42" i="12"/>
  <c r="M42" i="12" s="1"/>
  <c r="L41" i="12"/>
  <c r="M41" i="12" s="1"/>
  <c r="L40" i="12"/>
  <c r="M40" i="12" s="1"/>
  <c r="L39" i="12"/>
  <c r="M39" i="12" s="1"/>
  <c r="M38" i="12"/>
  <c r="L38" i="12"/>
  <c r="L37" i="12"/>
  <c r="M37" i="12" s="1"/>
  <c r="L36" i="12"/>
  <c r="M36" i="12" s="1"/>
  <c r="L35" i="12"/>
  <c r="M35" i="12" s="1"/>
  <c r="M34" i="12"/>
  <c r="L34" i="12"/>
  <c r="L33" i="12"/>
  <c r="M33" i="12" s="1"/>
  <c r="L32" i="12"/>
  <c r="M32" i="12" s="1"/>
  <c r="L31" i="12"/>
  <c r="L30" i="12"/>
  <c r="M30" i="12" s="1"/>
  <c r="L29" i="12"/>
  <c r="M29" i="12" s="1"/>
  <c r="M28" i="12"/>
  <c r="L28" i="12"/>
  <c r="L27" i="12"/>
  <c r="M27" i="12" s="1"/>
  <c r="L26" i="12"/>
  <c r="M26" i="12" s="1"/>
  <c r="L25" i="12"/>
  <c r="M25" i="12" s="1"/>
  <c r="L24" i="12"/>
  <c r="M24" i="12" s="1"/>
  <c r="L23" i="12"/>
  <c r="M23" i="12" s="1"/>
  <c r="L22" i="12"/>
  <c r="M22" i="12" s="1"/>
  <c r="L21" i="12"/>
  <c r="M21" i="12" s="1"/>
  <c r="L20" i="12"/>
  <c r="M20" i="12" s="1"/>
  <c r="L19" i="12"/>
  <c r="M19" i="12" s="1"/>
  <c r="M18" i="12"/>
  <c r="L18" i="12"/>
  <c r="L17" i="12"/>
  <c r="M17" i="12" s="1"/>
  <c r="L16" i="12"/>
  <c r="M16" i="12" s="1"/>
  <c r="L15" i="12"/>
  <c r="M15" i="12" s="1"/>
  <c r="L14" i="12"/>
  <c r="M14" i="12" s="1"/>
  <c r="L13" i="12"/>
  <c r="M13" i="12" s="1"/>
  <c r="L12" i="12"/>
  <c r="M12" i="12" s="1"/>
  <c r="L11" i="12"/>
  <c r="M11" i="12" s="1"/>
  <c r="M10" i="12"/>
  <c r="L10" i="12"/>
  <c r="L9" i="12"/>
  <c r="M9" i="12" s="1"/>
  <c r="L8" i="12"/>
  <c r="M8" i="12" s="1"/>
  <c r="L7" i="12"/>
  <c r="M7" i="12" s="1"/>
  <c r="L6" i="12"/>
  <c r="M6" i="12" s="1"/>
  <c r="K4" i="12"/>
  <c r="J4" i="12"/>
  <c r="I4" i="12"/>
  <c r="H4" i="12"/>
  <c r="J12" i="15" l="1"/>
  <c r="H42" i="33"/>
  <c r="L4" i="12"/>
  <c r="M31" i="12"/>
  <c r="K24" i="11"/>
  <c r="P21" i="11"/>
  <c r="U22" i="11"/>
  <c r="C4" i="8" l="1"/>
  <c r="C3" i="8"/>
  <c r="F278" i="6"/>
  <c r="T161" i="6" s="1"/>
  <c r="E278" i="6"/>
  <c r="C4" i="6"/>
  <c r="C3" i="6"/>
  <c r="O240" i="5"/>
  <c r="N240" i="5"/>
  <c r="P236" i="5"/>
  <c r="P239" i="5" s="1"/>
  <c r="R9" i="5" s="1"/>
  <c r="K8" i="1" s="1"/>
  <c r="P235" i="5"/>
  <c r="P238" i="5" s="1"/>
  <c r="R8" i="5" s="1"/>
  <c r="K7" i="1" s="1"/>
  <c r="P234" i="5"/>
  <c r="P237" i="5" s="1"/>
  <c r="R7" i="5" s="1"/>
  <c r="K6" i="1" s="1"/>
  <c r="C4" i="5"/>
  <c r="C3" i="5"/>
  <c r="N12" i="2"/>
  <c r="BE62" i="2"/>
  <c r="BE114" i="2"/>
  <c r="AU62" i="2"/>
  <c r="AU83" i="2"/>
  <c r="B3" i="2"/>
  <c r="B4" i="2"/>
  <c r="AF62" i="2"/>
  <c r="AF115" i="2"/>
  <c r="U62" i="2"/>
  <c r="U116" i="2"/>
  <c r="L22" i="3"/>
  <c r="E279" i="6" l="1"/>
  <c r="R161" i="6" s="1"/>
  <c r="P240"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Jim</author>
  </authors>
  <commentList>
    <comment ref="P7" authorId="0" shapeId="0" xr:uid="{62B021F5-B01F-416C-8F8A-CE28474B0214}">
      <text>
        <r>
          <rPr>
            <b/>
            <sz val="9"/>
            <color indexed="81"/>
            <rFont val="Tahoma"/>
            <family val="2"/>
          </rPr>
          <t>Jim:</t>
        </r>
        <r>
          <rPr>
            <sz val="9"/>
            <color indexed="81"/>
            <rFont val="Tahoma"/>
            <family val="2"/>
          </rPr>
          <t xml:space="preserve">
Land acquisition projects have a limit of $1 million.</t>
        </r>
      </text>
    </comment>
  </commentList>
</comments>
</file>

<file path=xl/sharedStrings.xml><?xml version="1.0" encoding="utf-8"?>
<sst xmlns="http://schemas.openxmlformats.org/spreadsheetml/2006/main" count="2499" uniqueCount="1692">
  <si>
    <t>name of program</t>
  </si>
  <si>
    <t>funding source</t>
  </si>
  <si>
    <t>funding allocator</t>
  </si>
  <si>
    <t>cycle frequency</t>
  </si>
  <si>
    <t>next opportunity to apply</t>
  </si>
  <si>
    <t>who can apply</t>
  </si>
  <si>
    <t>funds trails on private property?</t>
  </si>
  <si>
    <t>funds trails on government held easements?</t>
  </si>
  <si>
    <t>funds trails on local government property?</t>
  </si>
  <si>
    <t>requires local match?</t>
  </si>
  <si>
    <t>area of focus for funding</t>
  </si>
  <si>
    <t>project federalization?</t>
  </si>
  <si>
    <t>LWCF</t>
  </si>
  <si>
    <t>Recreational Trails Program</t>
  </si>
  <si>
    <t>RTP</t>
  </si>
  <si>
    <t>Federal</t>
  </si>
  <si>
    <t>special conditions for grantees</t>
  </si>
  <si>
    <t>land acquisition for parks; development of outdoor recreation facilities</t>
  </si>
  <si>
    <t>recent history - number of grants</t>
  </si>
  <si>
    <t>ATV Grant</t>
  </si>
  <si>
    <t>Regional Flexible Fund Allocation</t>
  </si>
  <si>
    <t>RFFA</t>
  </si>
  <si>
    <t>Metro</t>
  </si>
  <si>
    <t>Staff:</t>
  </si>
  <si>
    <t>Dan Kaempff</t>
  </si>
  <si>
    <t>Oregon Department of Transportation</t>
  </si>
  <si>
    <t>STIP</t>
  </si>
  <si>
    <t>Statewide Transportation Improvement Plan</t>
  </si>
  <si>
    <t>2024-2027</t>
  </si>
  <si>
    <t>Enhance Highway was reduced</t>
  </si>
  <si>
    <t>Non-Highway was increased</t>
  </si>
  <si>
    <t>Fix-It remained the largest category</t>
  </si>
  <si>
    <t>Local Programs</t>
  </si>
  <si>
    <t>CMAQ, MTIP</t>
  </si>
  <si>
    <t>2.1 billion total went down from 2.4 billion</t>
  </si>
  <si>
    <t>Travis Brouwer, ODOT, at TPAC, 2/5/2021</t>
  </si>
  <si>
    <t>Bicycle/Pedestrian Srategic will go to State Highway gaps in bike &amp; ped facilities</t>
  </si>
  <si>
    <t>Projects need to be on the "Financially Constrained List" of the RTP</t>
  </si>
  <si>
    <t>3 RFFA workshops coming up</t>
  </si>
  <si>
    <t>freight</t>
  </si>
  <si>
    <t>active transportation</t>
  </si>
  <si>
    <t>This will be reviewed in workshops</t>
  </si>
  <si>
    <t>Metro Counci will provide input by memo that can be reacted to at Workshops</t>
  </si>
  <si>
    <t>billion</t>
  </si>
  <si>
    <t>ATV permit sales + gas tax</t>
  </si>
  <si>
    <t>All-Terrain Vehicle Grant Program</t>
  </si>
  <si>
    <t>- federal, state &amp; local providers of OHV recreation
- private land providing public OHV recreation
- non-profit OHV clubs</t>
  </si>
  <si>
    <t>20% minimum that may include
- budgeted funds
- other grants
- in kind donations of land, labor, equipment
- federal matching funds</t>
  </si>
  <si>
    <t>2019 grants awarded</t>
  </si>
  <si>
    <t>2020 grants awarded</t>
  </si>
  <si>
    <t>2017 grants awarded</t>
  </si>
  <si>
    <t>Grant Award History</t>
  </si>
  <si>
    <t>2016 grants awarded</t>
  </si>
  <si>
    <t>2015 grants awarded</t>
  </si>
  <si>
    <t>Per Year Average</t>
  </si>
  <si>
    <t>ATV yes</t>
  </si>
  <si>
    <t>- annually for equipment, planning, land acquisition, development, EMS 
- O&amp;M and Law Enforcement grant awarded every other year to  cover 2-year biennium budgets</t>
  </si>
  <si>
    <t>LGGP</t>
  </si>
  <si>
    <t>Local Government Grant Program</t>
  </si>
  <si>
    <t>Oregon Lottery</t>
  </si>
  <si>
    <t>- 50% for large jurisdictions
- 40% for medium jurisdictions
- 20% for small jurisdictions</t>
  </si>
  <si>
    <t>no</t>
  </si>
  <si>
    <t>yes</t>
  </si>
  <si>
    <t>land acquisition, development, and major rehabilitation projects that are consistent with the outdoor recreation goals and objectives contained in SCORP.</t>
  </si>
  <si>
    <t>Cities, Counties, Metro Service Districts, Parks Districts, Ports</t>
  </si>
  <si>
    <t>annually</t>
  </si>
  <si>
    <r>
      <rPr>
        <b/>
        <sz val="11"/>
        <color rgb="FF333333"/>
        <rFont val="Arial"/>
        <family val="2"/>
      </rPr>
      <t>Large Grant Requests</t>
    </r>
    <r>
      <rPr>
        <sz val="11"/>
        <color rgb="FF333333"/>
        <rFont val="Arial"/>
        <family val="2"/>
      </rPr>
      <t xml:space="preserve"> - Other than for land acquisitions, projects with a maximum $750,000 grant request. Applicants may request up to $1,000,000 for land acquisition projects.</t>
    </r>
  </si>
  <si>
    <r>
      <rPr>
        <b/>
        <sz val="11"/>
        <color rgb="FF333333"/>
        <rFont val="Arial"/>
        <family val="2"/>
      </rPr>
      <t>Small Grants</t>
    </r>
    <r>
      <rPr>
        <sz val="11"/>
        <color rgb="FF333333"/>
        <rFont val="Arial"/>
        <family val="2"/>
      </rPr>
      <t xml:space="preserve"> – projects with a maximum $75,000 grant request.  Up to fifteen percent (15%) of funds are available for these projects.</t>
    </r>
  </si>
  <si>
    <r>
      <rPr>
        <b/>
        <sz val="11"/>
        <color rgb="FF333333"/>
        <rFont val="Arial"/>
        <family val="2"/>
      </rPr>
      <t>Small Community Planning Grants</t>
    </r>
    <r>
      <rPr>
        <sz val="11"/>
        <color rgb="FF333333"/>
        <rFont val="Arial"/>
        <family val="2"/>
      </rPr>
      <t xml:space="preserve"> – Maximum awards for planning grants will be $40,000</t>
    </r>
  </si>
  <si>
    <t>2019 LGGP Grants Awarded</t>
  </si>
  <si>
    <t>2018 LGGP Grants Awarded</t>
  </si>
  <si>
    <t>Large Grants</t>
  </si>
  <si>
    <t>$75k to $750k</t>
  </si>
  <si>
    <t>Small Grants</t>
  </si>
  <si>
    <t>Small Community Planning Grants</t>
  </si>
  <si>
    <t>up to $40k</t>
  </si>
  <si>
    <r>
      <t xml:space="preserve">This </t>
    </r>
    <r>
      <rPr>
        <b/>
        <sz val="11"/>
        <color theme="1"/>
        <rFont val="Calibri"/>
        <family val="2"/>
        <scheme val="minor"/>
      </rPr>
      <t>annual</t>
    </r>
    <r>
      <rPr>
        <sz val="11"/>
        <color theme="1"/>
        <rFont val="Calibri"/>
        <family val="2"/>
        <scheme val="minor"/>
      </rPr>
      <t xml:space="preserve"> OSP Grant Program is funded by the </t>
    </r>
    <r>
      <rPr>
        <b/>
        <sz val="11"/>
        <color theme="1"/>
        <rFont val="Calibri"/>
        <family val="2"/>
        <scheme val="minor"/>
      </rPr>
      <t>Oregon Lottery</t>
    </r>
    <r>
      <rPr>
        <sz val="11"/>
        <color theme="1"/>
        <rFont val="Calibri"/>
        <family val="2"/>
        <scheme val="minor"/>
      </rPr>
      <t xml:space="preserve"> and is divided into 3 Project Types</t>
    </r>
  </si>
  <si>
    <t>Matching requirements vary depending on the population within the jurisdiction.</t>
  </si>
  <si>
    <t>Applicants are limited to local governmental agencies.</t>
  </si>
  <si>
    <t>Projects must be for outdoor recreation and must support the goals and objectives of SCORP (Statewide Comprehensive Outdoor Recreation Plan).</t>
  </si>
  <si>
    <t>up to $75k</t>
  </si>
  <si>
    <t>average grant</t>
  </si>
  <si>
    <t>smallest grant</t>
  </si>
  <si>
    <t>largest grant</t>
  </si>
  <si>
    <t>most recent 2 rounds</t>
  </si>
  <si>
    <t>2 year totals and averages</t>
  </si>
  <si>
    <t>Large Grants, number of</t>
  </si>
  <si>
    <t>Small Grants, number of</t>
  </si>
  <si>
    <t>Planning Grants, number of</t>
  </si>
  <si>
    <t>average</t>
  </si>
  <si>
    <t>Small Grants, total amount awarded</t>
  </si>
  <si>
    <t>Planning Grants, total amount awarded</t>
  </si>
  <si>
    <t>Large Grants, total amount awarded</t>
  </si>
  <si>
    <t>recent history - average grant amount awarded</t>
  </si>
  <si>
    <t>- $1.6 million
- 30% reserved for motorized trails</t>
  </si>
  <si>
    <t>minimum / maximum grant amout</t>
  </si>
  <si>
    <t>probably not</t>
  </si>
  <si>
    <t>Cities, Districts, Ports with population &lt; 10,000; Counties &lt; 50,000.</t>
  </si>
  <si>
    <r>
      <t xml:space="preserve">Cities, Counties, Metro Service Districts, Parks Districts, Ports with </t>
    </r>
    <r>
      <rPr>
        <b/>
        <sz val="11"/>
        <color theme="1"/>
        <rFont val="Calibri"/>
        <family val="2"/>
        <scheme val="minor"/>
      </rPr>
      <t>SMALL</t>
    </r>
    <r>
      <rPr>
        <sz val="11"/>
        <color theme="1"/>
        <rFont val="Calibri"/>
        <family val="2"/>
        <scheme val="minor"/>
      </rPr>
      <t xml:space="preserve"> populations</t>
    </r>
  </si>
  <si>
    <t>special conditions for applicants</t>
  </si>
  <si>
    <t>Applicants with 2 projects not yet complete may not apply; Applicants with 1 project not yet complete may submit 1 application; All other applicants may submit 2 applications.</t>
  </si>
  <si>
    <t>- 40% for medium jurisdictions
- 20% for small jurisdictions</t>
  </si>
  <si>
    <t>assume not required</t>
  </si>
  <si>
    <t>Questions</t>
  </si>
  <si>
    <t>RTP Grants include many restrictions and qualifications as a result of the Federal funding source. Consult the current RTP Grant manual.</t>
  </si>
  <si>
    <t>30% of RTP Grants (statewide) must be used on motorized trails.</t>
  </si>
  <si>
    <t>RTP Grants may not pay for development of trail plans, although design and engineering is allowable up to 15% of total project.</t>
  </si>
  <si>
    <t>RTP Grants are aimed at construction of new trails, trailhead areas, and other rather strictly trail-related facilities. Water trails and motorized trails are included.</t>
  </si>
  <si>
    <t>RTP Grants may also pay for major rehabilitation due to normal wear-and-tear (not related to inadquate maintenance) including upgrades to trails and trail facilities.</t>
  </si>
  <si>
    <t>2020 RTP Grants</t>
  </si>
  <si>
    <t>2019 RTP Grants</t>
  </si>
  <si>
    <t>most recent 2 rounds for non-motorized trail projects</t>
  </si>
  <si>
    <t>average number of grants</t>
  </si>
  <si>
    <r>
      <rPr>
        <b/>
        <sz val="11"/>
        <color theme="1"/>
        <rFont val="Calibri"/>
        <family val="2"/>
        <scheme val="minor"/>
      </rPr>
      <t>RTP Grants are aimed at non right-of-way areas.</t>
    </r>
    <r>
      <rPr>
        <sz val="11"/>
        <color theme="1"/>
        <rFont val="Calibri"/>
        <family val="2"/>
        <scheme val="minor"/>
      </rPr>
      <t xml:space="preserve"> Right-of-way crossings are allowed but may trigger other requirements.</t>
    </r>
  </si>
  <si>
    <t>RTP Grant Program match question</t>
  </si>
  <si>
    <t>If a project includes right-of-way areas that are funded from other sources, could those funds be used to match RTP granted funds?</t>
  </si>
  <si>
    <t>In 2017, two grants came to the Portland Metro area (Gateway Green for $40,250 and Metro's Burlington Creek Forest for $217,604)</t>
  </si>
  <si>
    <t>Other than updates to Willamette River Water Trail, the RTP Grant Program did not fund any Portland Metro area project in 2018, 2019, or 2020.</t>
  </si>
  <si>
    <t>County Opportunity Grant Program</t>
  </si>
  <si>
    <t>COPG Grants are available to Oregon Counties.</t>
  </si>
  <si>
    <t>COGP Grants are aimed at acquiring land, developing, and improving County provided campgrounds and campground facilities.</t>
  </si>
  <si>
    <t>COGP Grants are funded by a portion of Oregon RV registration fees.</t>
  </si>
  <si>
    <t>COGP Grants total about $800,000 per year.</t>
  </si>
  <si>
    <t>Trails that are part of a County campground site are eligible for funding through COGP.</t>
  </si>
  <si>
    <t>Local match is required.</t>
  </si>
  <si>
    <t>In 2017, Clackamas County was awarded a grant of $160,630 to improve a restroom at Feyrer Park.</t>
  </si>
  <si>
    <t>Oxbow Regional Park would be eligible to apply for a COGP Grant for trail improvements if Metro was considered eligible.</t>
  </si>
  <si>
    <t>Is Metro eligible to apply?</t>
  </si>
  <si>
    <t>What are the parameters for size of grants from COGP?</t>
  </si>
  <si>
    <t>COGP questions</t>
  </si>
  <si>
    <t>Abbreviations and Acronyms</t>
  </si>
  <si>
    <t>MPO</t>
  </si>
  <si>
    <t>Metropolitan Planning Organization</t>
  </si>
  <si>
    <t>Regional Flexible Funds Allocation</t>
  </si>
  <si>
    <t>NGO</t>
  </si>
  <si>
    <t>Non-Governmental Organization</t>
  </si>
  <si>
    <t>Regional Transportation Plan</t>
  </si>
  <si>
    <t>RTIP</t>
  </si>
  <si>
    <t>Regional Transportation Improvement Plan</t>
  </si>
  <si>
    <t>PBOT</t>
  </si>
  <si>
    <t>Portland Bureau of Transportation</t>
  </si>
  <si>
    <t>CMAQ</t>
  </si>
  <si>
    <t>Congestion Mitigation Air Quality</t>
  </si>
  <si>
    <t>shortened name</t>
  </si>
  <si>
    <t>full name</t>
  </si>
  <si>
    <t>what it is</t>
  </si>
  <si>
    <t>LWCP</t>
  </si>
  <si>
    <t>Land and Water Conservation Program</t>
  </si>
  <si>
    <t>Department of Interior</t>
  </si>
  <si>
    <t>local player</t>
  </si>
  <si>
    <t>Federal Highway Administration</t>
  </si>
  <si>
    <t>ODOT</t>
  </si>
  <si>
    <t>OSP</t>
  </si>
  <si>
    <t>PP&amp;R</t>
  </si>
  <si>
    <t>Portland Parks &amp; Recreation</t>
  </si>
  <si>
    <t>SCORP</t>
  </si>
  <si>
    <t>Statewide Comprehensive Outdoor Recreation Plan</t>
  </si>
  <si>
    <t>MTIP</t>
  </si>
  <si>
    <t>Metopolitan Transportation Improvement Plan</t>
  </si>
  <si>
    <t>NEPA</t>
  </si>
  <si>
    <t>National Environmental Policy Act</t>
  </si>
  <si>
    <t>EPA</t>
  </si>
  <si>
    <t>Environmental Protection Agency</t>
  </si>
  <si>
    <t>US Government Department</t>
  </si>
  <si>
    <t>DEQ</t>
  </si>
  <si>
    <t>Department of Environmental Quality</t>
  </si>
  <si>
    <t>Oregon State Government Department</t>
  </si>
  <si>
    <t>LUBA</t>
  </si>
  <si>
    <t>Land Use Board of Appeals</t>
  </si>
  <si>
    <t>Oregon State Government Entity - essentially a court of appeals for land use cases</t>
  </si>
  <si>
    <t>Govenor's Office?</t>
  </si>
  <si>
    <t>DLCD</t>
  </si>
  <si>
    <t>Department of Land Conservation &amp; Development</t>
  </si>
  <si>
    <t>LCDC</t>
  </si>
  <si>
    <t>Land Conservation and Development Commission</t>
  </si>
  <si>
    <t>Oregon State Commission that works with DLCD to adopt goals and rules, compliance</t>
  </si>
  <si>
    <t>UGB</t>
  </si>
  <si>
    <t>Urban Growth Boundary</t>
  </si>
  <si>
    <t>City of Portland Bureau</t>
  </si>
  <si>
    <t>City of Portland</t>
  </si>
  <si>
    <t>Federal Act</t>
  </si>
  <si>
    <t>Regional transportation planning document and policy</t>
  </si>
  <si>
    <t>Federal grant program</t>
  </si>
  <si>
    <t>Federal grant program administered by the States</t>
  </si>
  <si>
    <t>A development boundary for urbanization surrounding cities and regions</t>
  </si>
  <si>
    <t>Oregon State grant program funded by the Oregon Lottery</t>
  </si>
  <si>
    <t>COPG</t>
  </si>
  <si>
    <t>Oregon State grant program funded by RV registration fees</t>
  </si>
  <si>
    <t>Multco, Clackco, Washco, Metro?</t>
  </si>
  <si>
    <t>Clackco</t>
  </si>
  <si>
    <t>Clackamas County</t>
  </si>
  <si>
    <t>Multco</t>
  </si>
  <si>
    <t>Multnomah County</t>
  </si>
  <si>
    <t>Washco</t>
  </si>
  <si>
    <t>Washington County</t>
  </si>
  <si>
    <t>PSC</t>
  </si>
  <si>
    <t>Planning &amp; Sustainability Commission</t>
  </si>
  <si>
    <t>City of Portland Commission regarding land use</t>
  </si>
  <si>
    <t>LRC</t>
  </si>
  <si>
    <t>Levee Ready Columbia</t>
  </si>
  <si>
    <t>Program to consolidate and improve levee districts in Multnomah County</t>
  </si>
  <si>
    <t>Oregon?</t>
  </si>
  <si>
    <t>MDCC, Pen 1, Pen 2, SDIC</t>
  </si>
  <si>
    <t>MCDD</t>
  </si>
  <si>
    <t>Multnomah County Drainage District</t>
  </si>
  <si>
    <t>SDIC</t>
  </si>
  <si>
    <t>Sandy Drainage Improvement Company</t>
  </si>
  <si>
    <t>A drainage district in Multnomah County in Fairview and Troutdale</t>
  </si>
  <si>
    <t>Pen 1</t>
  </si>
  <si>
    <t>Pen 2</t>
  </si>
  <si>
    <t>Peninsula Drainage District No. 1</t>
  </si>
  <si>
    <t>Peninsula Drainage District No. 2</t>
  </si>
  <si>
    <t>PDX</t>
  </si>
  <si>
    <t>Portland International Airport</t>
  </si>
  <si>
    <t>An major airport operated by the Port of Portland</t>
  </si>
  <si>
    <t>Port of Portland</t>
  </si>
  <si>
    <t>CPO</t>
  </si>
  <si>
    <t>recognized by local governments</t>
  </si>
  <si>
    <t>Community Participation Organization</t>
  </si>
  <si>
    <t>UFSWQD</t>
  </si>
  <si>
    <t>Urban Flood Safety and Water Quality District</t>
  </si>
  <si>
    <t>State of Oregon</t>
  </si>
  <si>
    <t>MCDD, Pen 1, Pen 2, SDIC</t>
  </si>
  <si>
    <t>A newly authorized (2019) and formed drainage district in Multnomah County</t>
  </si>
  <si>
    <t>TIF</t>
  </si>
  <si>
    <t>Tax Increment Financing</t>
  </si>
  <si>
    <t>A method for local governments way to raise money and invest it within a defined area</t>
  </si>
  <si>
    <t>TPAC</t>
  </si>
  <si>
    <t>Metro3.</t>
  </si>
  <si>
    <t>Transportation Policy Alternatives Committee</t>
  </si>
  <si>
    <t>JPACT</t>
  </si>
  <si>
    <t>Joint Policy Advisory Committee on Transportation</t>
  </si>
  <si>
    <t>A staff and citizen committee to cull and forward transportation actions to JPACT</t>
  </si>
  <si>
    <t>Committee of elected officials from the region to review and forward actions to Metro Council</t>
  </si>
  <si>
    <t>Like a neighborhood organization, but a more general term (used by Washco)</t>
  </si>
  <si>
    <t>State Historic Preservation Office</t>
  </si>
  <si>
    <t>SHPO</t>
  </si>
  <si>
    <t>Oregon State Government Office</t>
  </si>
  <si>
    <t>A drainage district in Multnomah County from N Portland Road east to I-5</t>
  </si>
  <si>
    <t>A drainage district in Multnomah County from I-5 east to Portland International Airport</t>
  </si>
  <si>
    <t>An entity to plan and prioritize transportation projects for a multi-jurisdictional urban area</t>
  </si>
  <si>
    <t>Metro (for Portland area)</t>
  </si>
  <si>
    <t>RTPO</t>
  </si>
  <si>
    <t>Regional Transportation Planning Organization</t>
  </si>
  <si>
    <t>RTPO's exist in Washington State. Do they in Oregon?</t>
  </si>
  <si>
    <t>STBG</t>
  </si>
  <si>
    <t>Surface Transportation Block Grants</t>
  </si>
  <si>
    <t>FHA grant program</t>
  </si>
  <si>
    <t>TA</t>
  </si>
  <si>
    <t>Transportation Alternatives</t>
  </si>
  <si>
    <t>TTIP</t>
  </si>
  <si>
    <t>TTPO</t>
  </si>
  <si>
    <t>Tribal Transportation Planning Organization</t>
  </si>
  <si>
    <t>Tribal Transportation Improvement Plan</t>
  </si>
  <si>
    <t>FTA</t>
  </si>
  <si>
    <t>Federal Transit Administration</t>
  </si>
  <si>
    <t>Federal grant program administered by MPO's or RTPO's</t>
  </si>
  <si>
    <t>A drainage district in Multnomah County from west end of PDX to NE 223rd in Fairview</t>
  </si>
  <si>
    <t>The center and east County in the Portland, OR metropolitan area.</t>
  </si>
  <si>
    <t>The south and east County in the Portland, OR metropolitan area.</t>
  </si>
  <si>
    <t>The western County in the Portland, OR metropolitan area</t>
  </si>
  <si>
    <t>FLAP</t>
  </si>
  <si>
    <t>Federal Lands Access Program</t>
  </si>
  <si>
    <t>NHPP</t>
  </si>
  <si>
    <t>FHA's broad set of plans and grants to improve highway safety</t>
  </si>
  <si>
    <t>Safe Routes to School</t>
  </si>
  <si>
    <t>SRTS</t>
  </si>
  <si>
    <t>National Highway Performance Program</t>
  </si>
  <si>
    <t>RUGGO</t>
  </si>
  <si>
    <t>Regional Urban Goals and Objectives</t>
  </si>
  <si>
    <t>RFP</t>
  </si>
  <si>
    <t>Regional Functional Plan</t>
  </si>
  <si>
    <t>CRAG</t>
  </si>
  <si>
    <t>Predecessor to Metro</t>
  </si>
  <si>
    <t>Columbia Region Association of Governments</t>
  </si>
  <si>
    <t>LRT</t>
  </si>
  <si>
    <t>Light Rail Transit</t>
  </si>
  <si>
    <t>TriMet</t>
  </si>
  <si>
    <t>ORS</t>
  </si>
  <si>
    <t>Oregon Revised Statutes</t>
  </si>
  <si>
    <t>Oregon's legally enacted regulations</t>
  </si>
  <si>
    <t>whose is it?</t>
  </si>
  <si>
    <t>UGMFP</t>
  </si>
  <si>
    <t>Urban Growth Management Functional Plan</t>
  </si>
  <si>
    <t>a.k.a. Functional Plan, a Metro adopted land use policy plan</t>
  </si>
  <si>
    <t>https://www.fhwa.dot.gov/federalaid/projects.cfm</t>
  </si>
  <si>
    <t>Resources</t>
  </si>
  <si>
    <r>
      <rPr>
        <b/>
        <i/>
        <sz val="11"/>
        <color theme="1"/>
        <rFont val="Calibri"/>
        <family val="2"/>
        <scheme val="minor"/>
      </rPr>
      <t>A Guide to Federal-Aid Programs and Projects</t>
    </r>
    <r>
      <rPr>
        <sz val="11"/>
        <color theme="1"/>
        <rFont val="Calibri"/>
        <family val="2"/>
        <scheme val="minor"/>
      </rPr>
      <t>, Office of Stewardship, Oversight, and Management; Federal Highway Administration; U.S. Department of Transportation</t>
    </r>
  </si>
  <si>
    <t>FHWA</t>
  </si>
  <si>
    <t>A US Government Agency that is part of the U.S. Department of Transportation</t>
  </si>
  <si>
    <t>Statewide Transportation Improvement Fund</t>
  </si>
  <si>
    <t>STIF</t>
  </si>
  <si>
    <t>https://gis.odot.state.or.us/transgis/</t>
  </si>
  <si>
    <r>
      <t>ODOT TransGIS</t>
    </r>
    <r>
      <rPr>
        <sz val="11"/>
        <color theme="1"/>
        <rFont val="Calibri"/>
        <family val="2"/>
        <scheme val="minor"/>
      </rPr>
      <t xml:space="preserve"> (somewhat interactive map)</t>
    </r>
  </si>
  <si>
    <t>Portland Maps</t>
  </si>
  <si>
    <t>PP&amp;R Trails Layer GIS</t>
  </si>
  <si>
    <r>
      <rPr>
        <b/>
        <sz val="11"/>
        <color theme="1"/>
        <rFont val="Calibri"/>
        <family val="2"/>
        <scheme val="minor"/>
      </rPr>
      <t>Metro Regional Trails System (2018)</t>
    </r>
    <r>
      <rPr>
        <sz val="11"/>
        <color theme="1"/>
        <rFont val="Calibri"/>
        <family val="2"/>
        <scheme val="minor"/>
      </rPr>
      <t xml:space="preserve"> is a PDF file found at this link:</t>
    </r>
  </si>
  <si>
    <t>https://www.oregonmetro.gov/regional-trails-and-greenways-system</t>
  </si>
  <si>
    <t>Southwest Trails</t>
  </si>
  <si>
    <t>https://swtrails.org</t>
  </si>
  <si>
    <t>Story Map with short description of each trail (an ARCGIS application).</t>
  </si>
  <si>
    <t>https://swtrails.maps.arcgis.com/apps/MapJournal/index.html?appid=9a1c91f626384b14ac9aacab94cb9f88</t>
  </si>
  <si>
    <t>Google Map application that can highlight each trail</t>
  </si>
  <si>
    <t>https://www.google.com/maps/d/viewer?mid=1DqQBHsdLRkKb9nsyDe0QIJ3paJ4&amp;ie=UTF8&amp;hl=en&amp;msa=0&amp;ll=45.472831947924675%2C-122.71204649999999&amp;spn=0.088597%2C0.145569&amp;z=13</t>
  </si>
  <si>
    <t>https://pdx.maps.arcgis.com/home/webmap/viewer.html?webmap=652a2ddb9aa94ba791375bbfb6bdebf7</t>
  </si>
  <si>
    <t>https://www.portlandmaps.com/</t>
  </si>
  <si>
    <t>https://www.portlandmaps.com/bps/mapapp/maps.html#mapTheme=az</t>
  </si>
  <si>
    <t>Major Public Trails were folded into the City of Portland Zoning Map:</t>
  </si>
  <si>
    <t>Portland Bicycle Classification Map</t>
  </si>
  <si>
    <t>https://www.portlandmaps.com/bps/mapapp/maps.html#mapTheme=tspBike</t>
  </si>
  <si>
    <t>This is effectively PBOT's master plan for the City's bicycle system.</t>
  </si>
  <si>
    <t>40 Mile Loop map by Glen Bolen</t>
  </si>
  <si>
    <t>http://www.arcgis.com/apps/webappviewer/index.html?id=8cbab36011f54f40a53b204165890ecf&amp;extent=-13674423.0869%2C5685354.1631%2C-13620993.6041%2C5730069.8247%2C102100</t>
  </si>
  <si>
    <t>Portland TSP Map</t>
  </si>
  <si>
    <t>https://www.portlandmaps.com/bps/mapapp/maps.html#mapTheme=tsp</t>
  </si>
  <si>
    <t>TSP Project Map (descriptive pop-ups)</t>
  </si>
  <si>
    <t>http://pdx.maps.arcgis.com/apps/Minimalist/index.html?appid=43909f3bd47644f8a068c2dd788dd16b</t>
  </si>
  <si>
    <t>FHTF</t>
  </si>
  <si>
    <t>Federal Highway Trust Fund</t>
  </si>
  <si>
    <t>ODOT, Metro</t>
  </si>
  <si>
    <t>https://www.taxpolicycenter.org/briefing-book/what-highway-trust-fund-and-how-it-financed</t>
  </si>
  <si>
    <t>A federal funding source where funds are supplied by federal fuel taxes and other sources</t>
  </si>
  <si>
    <t>Port</t>
  </si>
  <si>
    <t>formerly Tri-County Metropolitan Transportation District of Oregon</t>
  </si>
  <si>
    <t>A public transit district serving the Oregon portion of the Portland metropolitan area</t>
  </si>
  <si>
    <t>FAST Act</t>
  </si>
  <si>
    <t>Fixing America's Surface Transportation Act</t>
  </si>
  <si>
    <t>https://www.fhwa.dot.gov/fastact/factsheets/transportationalternativesfs.cfm</t>
  </si>
  <si>
    <t>FHA grant program funded by a set-aside from STBG</t>
  </si>
  <si>
    <t>ODOT, Metro?</t>
  </si>
  <si>
    <t>TAP</t>
  </si>
  <si>
    <t>Transportation Alternatives Program</t>
  </si>
  <si>
    <t>TAP was part of MAP-21, and was eliminated by the FAST Act and replaced by TA</t>
  </si>
  <si>
    <t>FHWA TA or simply TA (for Transportation Alternatives)</t>
  </si>
  <si>
    <t>The formula for each State is the ratio of TE (Transportation Enhancement) funding received by each State in 2009 compared to TE funding received by all States in 2009.</t>
  </si>
  <si>
    <t>TA funds smaller projects such as:</t>
  </si>
  <si>
    <r>
      <t>These set-aside funds include all projects and activities that were previously eligible under TAP, encompassing a variety of smaller-scale transportation projects such as pedestrian and bicycle facilities,</t>
    </r>
    <r>
      <rPr>
        <b/>
        <sz val="11"/>
        <color theme="1"/>
        <rFont val="Calibri"/>
        <family val="2"/>
        <scheme val="minor"/>
      </rPr>
      <t xml:space="preserve"> recreational trails</t>
    </r>
    <r>
      <rPr>
        <sz val="11"/>
        <color theme="1"/>
        <rFont val="Calibri"/>
        <family val="2"/>
        <scheme val="minor"/>
      </rPr>
      <t>, safe routes to school projects, community improvements such as historic preservation and vegetation management, and environmental mitigation related to stormwater and habitat connectivity.</t>
    </r>
  </si>
  <si>
    <t>Federal Allocation History</t>
  </si>
  <si>
    <t>Not knowing what the formulated allocation was for 2009, if population was used as a surrogate, Oregon's annual share would be:</t>
  </si>
  <si>
    <t>The annual amount allocated to the TA from FTY 2018 through FT 2020 has been:</t>
  </si>
  <si>
    <r>
      <rPr>
        <b/>
        <sz val="11"/>
        <color theme="1"/>
        <rFont val="Calibri"/>
        <family val="2"/>
        <scheme val="minor"/>
      </rPr>
      <t>TA</t>
    </r>
    <r>
      <rPr>
        <sz val="11"/>
        <color theme="1"/>
        <rFont val="Calibri"/>
        <family val="2"/>
        <scheme val="minor"/>
      </rPr>
      <t xml:space="preserve"> is a formulated set-aside from the</t>
    </r>
    <r>
      <rPr>
        <b/>
        <sz val="11"/>
        <color theme="1"/>
        <rFont val="Calibri"/>
        <family val="2"/>
        <scheme val="minor"/>
      </rPr>
      <t xml:space="preserve"> STBG</t>
    </r>
    <r>
      <rPr>
        <sz val="11"/>
        <color theme="1"/>
        <rFont val="Calibri"/>
        <family val="2"/>
        <scheme val="minor"/>
      </rPr>
      <t xml:space="preserve"> (Surface Transportation Block Grant) Program</t>
    </r>
  </si>
  <si>
    <t>An act of the U.S. Congress in 2015</t>
  </si>
  <si>
    <t>https://www.railstotrails.org/policy/trade/?state_id=40</t>
  </si>
  <si>
    <t>FHWA factsheet on TA</t>
  </si>
  <si>
    <t>Rails-to-Trails fact sheet on TA</t>
  </si>
  <si>
    <t>History and Ancestry of TA</t>
  </si>
  <si>
    <t>The Transportation Alternatives Set-Aside (TASA) was established by Congress in the Fixing America’s Surface Transportation (FAST) Act of 2015, replacing MAP-21's Transportation Alternative Program (TAP). TAP was preceded by Transportation Enhancements under ISTEA (funded 1992 – 2004) and SAFETEA-LU (2005 – 2012).</t>
  </si>
  <si>
    <t>A report dated 9/30/2019 indicated the following amount was allocated to Oregon</t>
  </si>
  <si>
    <t>over the Fiscal Years 2013-2019 (7 years).</t>
  </si>
  <si>
    <t>This indicates an annual amount allocated to Oregon on the order of:</t>
  </si>
  <si>
    <t>The Transportation Alternatives program was created and funded through federal transportation legislation. It is administered by the Federal Highway Administration, but implemented by the states.</t>
  </si>
  <si>
    <t>States have flexibility in how the Transportation Alternatives program is administered. In particular, the Transportation Alternatives program combines three previously separate sources of transportation funding: Transportation Enhancements, the Recreational Trails Program, and Safe Routes to School. As states move forward with implementing the new Transportation Alternatives program, policies will vary from state to state regarding the arrangement of previous state policies concerning these antecedents.</t>
  </si>
  <si>
    <t>https://www.railstotrails.org/policy/trade/or/</t>
  </si>
  <si>
    <t>Oregon TE and TA allocation history</t>
  </si>
  <si>
    <r>
      <rPr>
        <b/>
        <sz val="14"/>
        <color theme="1"/>
        <rFont val="Calibri"/>
        <family val="2"/>
        <scheme val="minor"/>
      </rPr>
      <t>Oregon TA Project Funding History</t>
    </r>
    <r>
      <rPr>
        <sz val="14"/>
        <color theme="1"/>
        <rFont val="Calibri"/>
        <family val="2"/>
        <scheme val="minor"/>
      </rPr>
      <t xml:space="preserve"> (actually Transportation Enhancement &amp; Transportation Alternatives)</t>
    </r>
  </si>
  <si>
    <t>Oregon</t>
  </si>
  <si>
    <t>Jackson</t>
  </si>
  <si>
    <t>Newport</t>
  </si>
  <si>
    <t>Lincoln</t>
  </si>
  <si>
    <t>Klamath Falls</t>
  </si>
  <si>
    <t>Klamath</t>
  </si>
  <si>
    <t>Lake</t>
  </si>
  <si>
    <t>Haines</t>
  </si>
  <si>
    <t>Baker</t>
  </si>
  <si>
    <t>Brookings</t>
  </si>
  <si>
    <t>Curry</t>
  </si>
  <si>
    <t>Unity</t>
  </si>
  <si>
    <t>OPRD</t>
  </si>
  <si>
    <t>La Grande</t>
  </si>
  <si>
    <t>Union</t>
  </si>
  <si>
    <t>Jordan Valley</t>
  </si>
  <si>
    <t>Malheur</t>
  </si>
  <si>
    <t xml:space="preserve">
Project Search Results | Rails-to-Trails Conservancy
</t>
  </si>
  <si>
    <t>Project Name</t>
  </si>
  <si>
    <t>State</t>
  </si>
  <si>
    <t>Year</t>
  </si>
  <si>
    <t>Activity</t>
  </si>
  <si>
    <t>City</t>
  </si>
  <si>
    <t>County</t>
  </si>
  <si>
    <t>Federal Funds</t>
  </si>
  <si>
    <t>ARRA Funds</t>
  </si>
  <si>
    <t>Local Funds</t>
  </si>
  <si>
    <t>Total</t>
  </si>
  <si>
    <t>McKee Bridge Rd: Applegate River Covered Bridge Rehab.</t>
  </si>
  <si>
    <t>Yaquina Head Lighthouse Interp. Signs</t>
  </si>
  <si>
    <t>Pedestrian Amenities (Klamath Falls)</t>
  </si>
  <si>
    <t>Abert Rim Enhancement Zone (Wildlife Observation Area)</t>
  </si>
  <si>
    <t>1880's Park Landscaping (Haines)</t>
  </si>
  <si>
    <t>Pedestrian Facilities (Brookings)</t>
  </si>
  <si>
    <t>Burnt River Historical Interpretive Wayside</t>
  </si>
  <si>
    <t>Bunchgrass Meadows Trail System Restoration</t>
  </si>
  <si>
    <t>I-84 / Hwy 82 Interchange Landscaping</t>
  </si>
  <si>
    <t>Pelota Court Restoration</t>
  </si>
  <si>
    <t>Oregon Dunes North off highway</t>
  </si>
  <si>
    <t>Oregon Trail Site Improvements (Echo)</t>
  </si>
  <si>
    <t>Echo</t>
  </si>
  <si>
    <t>Umatilla</t>
  </si>
  <si>
    <t>Diamond Loop Back Country Byway (Interpretive Facilities)</t>
  </si>
  <si>
    <t>Harney</t>
  </si>
  <si>
    <t>McBride Creek Trail System - Phase 1</t>
  </si>
  <si>
    <t>Klamath Wayside</t>
  </si>
  <si>
    <t>Columbia River Hwy Historic Interpretive Signs</t>
  </si>
  <si>
    <t>Multnomah</t>
  </si>
  <si>
    <t>Sumpter Valley RR ROW Restoration/Ext.</t>
  </si>
  <si>
    <t>Sumpter</t>
  </si>
  <si>
    <t>45TH AVE: WARD DR-SILVERTON RD, BICYCLE AND PEDESTRIAN IMPROVEMENTS</t>
  </si>
  <si>
    <t>Marion</t>
  </si>
  <si>
    <t>Ryan Ranch site improvement</t>
  </si>
  <si>
    <t>Drake Park Foot Bridge (Bend)</t>
  </si>
  <si>
    <t>Bend</t>
  </si>
  <si>
    <t>Deschutes</t>
  </si>
  <si>
    <t>Restless Waters and Cape Cove Trail</t>
  </si>
  <si>
    <t>Oregon Coast Trail over Cascade Head</t>
  </si>
  <si>
    <t>River Parkway Underpass (Pendleton)</t>
  </si>
  <si>
    <t>Pendleton</t>
  </si>
  <si>
    <t>Kibling Ave. - Community Park</t>
  </si>
  <si>
    <t>Troutdale</t>
  </si>
  <si>
    <t>Historic Restoration (Vale)</t>
  </si>
  <si>
    <t>Vale</t>
  </si>
  <si>
    <t>South Bank Path: Knickerbocker Bridge - Walnut St</t>
  </si>
  <si>
    <t>Eugene</t>
  </si>
  <si>
    <t>Lane</t>
  </si>
  <si>
    <t>Chetco Bar rehab</t>
  </si>
  <si>
    <t>Regional Safe Routes To Schools (Ltd) - 2014</t>
  </si>
  <si>
    <t>Regional Safe Routes To Schools (Ltd) - 2015</t>
  </si>
  <si>
    <t>Prescott Park ADA Trail</t>
  </si>
  <si>
    <t>Oregon Trail Sites Project</t>
  </si>
  <si>
    <t>BOB STRAUB PKWY: MT. VERNON ROAD INTERSECTION</t>
  </si>
  <si>
    <t>Bear Creek Greenway Trail Reconstruction</t>
  </si>
  <si>
    <t>Medford</t>
  </si>
  <si>
    <t>City of Bend Sidewalk Project (Phase 2)</t>
  </si>
  <si>
    <t>Heppner Section (streetscape elements)</t>
  </si>
  <si>
    <t>Heppner</t>
  </si>
  <si>
    <t>Morrow</t>
  </si>
  <si>
    <t>Idlewild Sno-Park groomer barn</t>
  </si>
  <si>
    <t>Corvallis Bypass Landscaping</t>
  </si>
  <si>
    <t>Corvallis</t>
  </si>
  <si>
    <t>Benton</t>
  </si>
  <si>
    <t>Cedar Mill Sentinel Pole: Plaza Landscaping</t>
  </si>
  <si>
    <t>Beaverton</t>
  </si>
  <si>
    <t>Washington</t>
  </si>
  <si>
    <t>Cripple Creek Bridge</t>
  </si>
  <si>
    <t>Estacada</t>
  </si>
  <si>
    <t>Clackamas</t>
  </si>
  <si>
    <t>Jacksonville Greenway Trail &amp; Bike Path</t>
  </si>
  <si>
    <t>Jacksonville</t>
  </si>
  <si>
    <t>Franklin / Third Sidewalk Project</t>
  </si>
  <si>
    <t>Ped X'Ings &amp; Sidewalks @ 3 Schools (Corvallis)</t>
  </si>
  <si>
    <t>Larkspur Trail Bikeway (Bend)</t>
  </si>
  <si>
    <t>Gresham-Fairview Trail: Overcrossing @ Powell Blvd</t>
  </si>
  <si>
    <t>Gresham</t>
  </si>
  <si>
    <t>John Day Innovation Trail System - Phase 1</t>
  </si>
  <si>
    <t>John Day Highway Scenic Vistas</t>
  </si>
  <si>
    <t>Grant</t>
  </si>
  <si>
    <t>BROWN RD NE: SAN FRANCISCO-SUNNYVIEW, SIDEWALKS AND BIKE LANES</t>
  </si>
  <si>
    <t>Salem</t>
  </si>
  <si>
    <t>US97 @ 1st Street (La Pine)</t>
  </si>
  <si>
    <t>La Pine</t>
  </si>
  <si>
    <t>OR211: OR213 - S Ona Way</t>
  </si>
  <si>
    <t>Molalla</t>
  </si>
  <si>
    <t>SE 122ND AVE &amp; 132ND AVE SIDEWALK CONNECTIONS LOCAL ADD SIDEWALKS CLACKAMAS</t>
  </si>
  <si>
    <t>US-197: Burnham Ave - 3rd St (Maupin)</t>
  </si>
  <si>
    <t>Maupin</t>
  </si>
  <si>
    <t>Wasco</t>
  </si>
  <si>
    <t>US 20/OR 34: Newton Crk - Jade Pl (Philomath)</t>
  </si>
  <si>
    <t>Philomath</t>
  </si>
  <si>
    <t>Shell Island/Simpson Reef Overlook</t>
  </si>
  <si>
    <t>Coos Bay</t>
  </si>
  <si>
    <t>Coos</t>
  </si>
  <si>
    <t>Whitaker Slough Bridge (NE 47th Ave. Environmental Mitigation)</t>
  </si>
  <si>
    <t>Portland</t>
  </si>
  <si>
    <t>Whiskey Run Mountain biking trails - Phase 2</t>
  </si>
  <si>
    <t>Hines - Silvies River (Burns Bikeway)</t>
  </si>
  <si>
    <t>Burns</t>
  </si>
  <si>
    <t>S. IVY STREET (CANBY)</t>
  </si>
  <si>
    <t>Canby</t>
  </si>
  <si>
    <t>Halfway Snow Trail groomer</t>
  </si>
  <si>
    <t>Tollgate Snow Trail groomer</t>
  </si>
  <si>
    <t>Townsquare Transportation Hub</t>
  </si>
  <si>
    <t>B Street: 23rd Ave - Primrose Ln (Forest Grove)</t>
  </si>
  <si>
    <t>Forest Grove</t>
  </si>
  <si>
    <t>Jefferson St - Willamette (W. 15th Ave,Eugene)</t>
  </si>
  <si>
    <t>Ford's Pond Community Park Project 1</t>
  </si>
  <si>
    <t>I-5 Welcome Sign</t>
  </si>
  <si>
    <t>Ashland</t>
  </si>
  <si>
    <t>Aumsville Elem School:11th St-Delmar Sdwlk Project</t>
  </si>
  <si>
    <t>Aumsville</t>
  </si>
  <si>
    <t>Albany Multimodal Transit Station Path</t>
  </si>
  <si>
    <t>Albany</t>
  </si>
  <si>
    <t>Linn</t>
  </si>
  <si>
    <t>Third St: US-30 - School St Sidewalks (Haines)</t>
  </si>
  <si>
    <t>Fairview and Egan Ave: Sidewalk &amp; Bike Lanes</t>
  </si>
  <si>
    <t>Magone Trail Network</t>
  </si>
  <si>
    <t>Prinevale Rails to Trails</t>
  </si>
  <si>
    <t>Prineville</t>
  </si>
  <si>
    <t>Crook</t>
  </si>
  <si>
    <t>Dry Canyon Trail (extend south to Highland Ave)</t>
  </si>
  <si>
    <t>Redmond</t>
  </si>
  <si>
    <t>Deborah Rd/Mabel Rush Es: Speed Signs &amp; Bike Parking</t>
  </si>
  <si>
    <t>Newberg</t>
  </si>
  <si>
    <t>Yamhill</t>
  </si>
  <si>
    <t>Dorena Covered Bridge Restoration</t>
  </si>
  <si>
    <t>Dorena</t>
  </si>
  <si>
    <t>DeMoss Springs Park Visitor Facilities</t>
  </si>
  <si>
    <t>Moro</t>
  </si>
  <si>
    <t>Sherman</t>
  </si>
  <si>
    <t>Mission - Interpretive Ctr. (Bike/Ped Pathway)</t>
  </si>
  <si>
    <t>Mission</t>
  </si>
  <si>
    <t>MP 8.8 - NW Bridge Ave: Linnton Gateway Landscaping</t>
  </si>
  <si>
    <t>North Umpqua Trail Bridge replacements</t>
  </si>
  <si>
    <t>15th St - 27th St (Ferguson Rd Bike Lanes)</t>
  </si>
  <si>
    <t>Molalla River Bike Lanes</t>
  </si>
  <si>
    <t>Cedar Hills Blvd M/U Path (112th Ave Linear Pk)</t>
  </si>
  <si>
    <t>Marys River Pedestrian Bridge Trail Extension</t>
  </si>
  <si>
    <t>Coast Fk Willamette (Chambers RR) Covered Bridge</t>
  </si>
  <si>
    <t>Cottage Grove</t>
  </si>
  <si>
    <t>Coos Bay NCL - Mullen St and Sherman (US 101 Landscaping, Coos Bay/North Bend)</t>
  </si>
  <si>
    <t>North Bend</t>
  </si>
  <si>
    <t>OR219: ALDERCREST - FOOTHILLS DRIVE</t>
  </si>
  <si>
    <t>Condon Pedestrian Access</t>
  </si>
  <si>
    <t>Condon</t>
  </si>
  <si>
    <t>Gilliam</t>
  </si>
  <si>
    <t>OR200: Elmira - Veneta multi-use path</t>
  </si>
  <si>
    <t>Veneta</t>
  </si>
  <si>
    <t>US30: Mosier Conn over UPRR - Mosier Creek Bridge</t>
  </si>
  <si>
    <t>Mosier</t>
  </si>
  <si>
    <t>OR-104: W. Harbor St - Oregon Coast Hwy</t>
  </si>
  <si>
    <t>Warrenton</t>
  </si>
  <si>
    <t>Clatsop</t>
  </si>
  <si>
    <t>Smith Point - 6th St (Columbia River Trail)</t>
  </si>
  <si>
    <t>Astoria</t>
  </si>
  <si>
    <t>Starr St - Division St (Center St)</t>
  </si>
  <si>
    <t>Sublimity</t>
  </si>
  <si>
    <t>River Rd: 2nd St - Comm. Center Sidewalk</t>
  </si>
  <si>
    <t>Elkton</t>
  </si>
  <si>
    <t>Douglas</t>
  </si>
  <si>
    <t>Elliott Circle: Granger Rd &amp; Oak Grove Dr Bike Lanes</t>
  </si>
  <si>
    <t>The Dalles Riverfront Trail -- Wasco County</t>
  </si>
  <si>
    <t>The Dalles</t>
  </si>
  <si>
    <t>I-84: HCRH State Trail @ Viento</t>
  </si>
  <si>
    <t>Hood River</t>
  </si>
  <si>
    <t>Yamhelas Westsider Trail: Bridge Construction</t>
  </si>
  <si>
    <t>Brown Rd: Arizona Ave-San Francisco Ave (Salem)</t>
  </si>
  <si>
    <t>Corvallis to Albany Trail: Scenic Dr. - Springhill</t>
  </si>
  <si>
    <t>I-84: Dodson - Tanner Ck (Moffett Creek Wall &amp; Grade)</t>
  </si>
  <si>
    <t>Barview</t>
  </si>
  <si>
    <t>Corvallis-Albany Multi-Use Path: Circle Blvd - Manchester St</t>
  </si>
  <si>
    <t>OR-361: A St - E St Sidewalk/Streetscape (Culver)</t>
  </si>
  <si>
    <t>Culver</t>
  </si>
  <si>
    <t>Jefferson</t>
  </si>
  <si>
    <t>Hillsboro Regional Center Pedestrian Project</t>
  </si>
  <si>
    <t>Hillsboro</t>
  </si>
  <si>
    <t>Dry Canyon Trail Extension</t>
  </si>
  <si>
    <t>Pacific Coast Scenic Byway: Cannery Hill Overlook</t>
  </si>
  <si>
    <t>Cloverdale</t>
  </si>
  <si>
    <t>Tillamook</t>
  </si>
  <si>
    <t>SE 122nd Ave &amp; 132nd Ave Sidewalk Connections</t>
  </si>
  <si>
    <t>MARYS RIVER-CRYSTAL LAKE MULTIUSE PATH (CORVALLIS)</t>
  </si>
  <si>
    <t>RED ROCK PATH: STATE ST - NICHOLAS CT (SUTHERLIN) LOCAL CONSTRUCT NEW SHARED-USE PATH &amp; PAVE EXISTING SECTION DOUGLAS</t>
  </si>
  <si>
    <t>Sutherlin</t>
  </si>
  <si>
    <t>Vale Section (Main St Enhancement)</t>
  </si>
  <si>
    <t>DELANEY RD SIDEWALKS &amp; BIKELANES (CITY OF TURNER)</t>
  </si>
  <si>
    <t>Kalmiopsis Elem School:Easy St:Fern Ave-Pioneer Rd</t>
  </si>
  <si>
    <t>Heceta Head Lighthouse Access: US-101 at MP 178</t>
  </si>
  <si>
    <t>Florence</t>
  </si>
  <si>
    <t>Umatilla County Historical Museum (Pendleton RR Depot Restoration)</t>
  </si>
  <si>
    <t>Barnett Rd - S. Stage Rd (Bear Creek Greenway Trail)</t>
  </si>
  <si>
    <t>West Dearborn St Sidewalk &amp; Lighting, Phase 1 (Union)</t>
  </si>
  <si>
    <t>8th St - Toleman Creek Rd (bike path)</t>
  </si>
  <si>
    <t>FOSSIL HERITAGE TRAIL (FOSSIL)</t>
  </si>
  <si>
    <t>Fossil</t>
  </si>
  <si>
    <t>Wheeler</t>
  </si>
  <si>
    <t>Bear Creek Greenway Tr: Seven Oaks IC - Upton Rd</t>
  </si>
  <si>
    <t>Central Point</t>
  </si>
  <si>
    <t>Talent Avenue Sidewalk and Bike Lanes</t>
  </si>
  <si>
    <t>Talent</t>
  </si>
  <si>
    <t>US-26 (Main St) Sidewalks and Streetscape</t>
  </si>
  <si>
    <t>Mount Vernon</t>
  </si>
  <si>
    <t>Safe Routes to School non-infrastructure FFY19</t>
  </si>
  <si>
    <t>statewide</t>
  </si>
  <si>
    <t>US20/US395: BURNS PEDESTRIAN IMPROVEMENTS</t>
  </si>
  <si>
    <t>Vista House Restoration</t>
  </si>
  <si>
    <t>Cornett</t>
  </si>
  <si>
    <t>Beaver Falls Rd: Shoulder Bikeway/Walkway</t>
  </si>
  <si>
    <t>Clatskanie</t>
  </si>
  <si>
    <t>Columbia</t>
  </si>
  <si>
    <t>Rhododendron Drive: 9th St - Wildwinds</t>
  </si>
  <si>
    <t>Port of Astoria Pedestrian Access</t>
  </si>
  <si>
    <t>Oneonta Gorge Parking/Vista</t>
  </si>
  <si>
    <t>Cascade Locks</t>
  </si>
  <si>
    <t>Scenic Lands Acquisition--Depoe Bay</t>
  </si>
  <si>
    <t>Depoe Bay</t>
  </si>
  <si>
    <t>Heceta Head Lighthouse Restoration</t>
  </si>
  <si>
    <t>S. Valley View Rd at Hwy 99 - Ashland part of Bear Creek Greenway trail</t>
  </si>
  <si>
    <t>SE 129TH AVENUE - BIKE LANE AND SIDEWALK PROJECT</t>
  </si>
  <si>
    <t>Happy Valley</t>
  </si>
  <si>
    <t>Willamette Greenway Trail: Pier Park - Chimney Park Bridge</t>
  </si>
  <si>
    <t>Bear Creek Greenway Trail: Pine St - Upton St</t>
  </si>
  <si>
    <t>WESTSIDE TRAIL: ROCK CREEK TRL - BRONSON CREEK TRL</t>
  </si>
  <si>
    <t>HCRH: Lindsey Creek - Starvation Creek</t>
  </si>
  <si>
    <t>Auburn Rd: Lancaster - Baldwin Ave Sdwk &amp; Bike Lanes (Salem)</t>
  </si>
  <si>
    <t>Springwater Trail: Rugg Rd - OR212 (Boring)</t>
  </si>
  <si>
    <t>Boring</t>
  </si>
  <si>
    <t>AMAZON ACTIVE CORRIDOR: MARTIN STREET -33RD ST.</t>
  </si>
  <si>
    <t>Historic Columbia River Hwy State Trail: JB Yeon - Moffett Creek</t>
  </si>
  <si>
    <t>Morrison Bridge Bike &amp; Ped Access</t>
  </si>
  <si>
    <t>Brentwood-Darlington bike/ped improvements</t>
  </si>
  <si>
    <t>Middle Fork Willamette River Path, Phase 2</t>
  </si>
  <si>
    <t>Springfield</t>
  </si>
  <si>
    <t>Perry Arch Bridge Rehabilitation</t>
  </si>
  <si>
    <t>JESSEN MULTIUSE PATH: OHIO STREET - BELTLINE</t>
  </si>
  <si>
    <t>Terry St - Bailey Hill Rd (W. Eugene Bikeway, Ph. I)</t>
  </si>
  <si>
    <t>Lowell Covered Bridge Rehabilitation</t>
  </si>
  <si>
    <t>Lowell</t>
  </si>
  <si>
    <t>Tualatin River Bicycle/Pedestrian Bridge</t>
  </si>
  <si>
    <t>Tualatin</t>
  </si>
  <si>
    <t>OR47: Urban Upgrade (Carlton)</t>
  </si>
  <si>
    <t>Carlton</t>
  </si>
  <si>
    <t>Empire Blvd: Fulton - Wisconsin Sidewalk &amp; Bike Lanes</t>
  </si>
  <si>
    <t>OR43 MultiModal Transportation Project</t>
  </si>
  <si>
    <t>West Linn</t>
  </si>
  <si>
    <t>Minto Island Trail &amp; Connecting Corridor</t>
  </si>
  <si>
    <t>Oregon's Role in Distribution of Funds to Projects</t>
  </si>
  <si>
    <t>Rails-to-Trails Conservancy's Transportation Alternatives Data Exchange (TrADE) is the nation’s go-to transportation funding data source for trails and active transportation, tracking Transportation Alternatives (TA) spending for tens of thousands of projects. Since the inception of Transportation Enhancements in 1991, renamed Transportation Alternatives in 2012, RTC has monitored how these dedicated funds have been invested in order to help stakeholders at the federal, state, and local level better understand and implement this program. From 1996 to 2013, TrADE operated as the National Transportation Enhancements Clearinghouse, as a partnership between RTC and the Federal Highway Administration.</t>
  </si>
  <si>
    <t>Rails-to-Trails Conservancy's Transportation Alternatives Data Exchange (TrADE)</t>
  </si>
  <si>
    <t>See worksheet entitled "Oregon TA History" for how TE and TA funds have been allocated in Oregon since 1992.</t>
  </si>
  <si>
    <t>Keep Oregon Moving</t>
  </si>
  <si>
    <t>name of legislation</t>
  </si>
  <si>
    <t>year</t>
  </si>
  <si>
    <t>bill number</t>
  </si>
  <si>
    <t>HB 2017</t>
  </si>
  <si>
    <t>HB 2592</t>
  </si>
  <si>
    <t>Connect Oregon Grant Fund</t>
  </si>
  <si>
    <r>
      <t xml:space="preserve">established the </t>
    </r>
    <r>
      <rPr>
        <b/>
        <sz val="11"/>
        <color theme="1"/>
        <rFont val="Calibri"/>
        <family val="2"/>
        <scheme val="minor"/>
      </rPr>
      <t>Multimodal Active Transportation Fund</t>
    </r>
    <r>
      <rPr>
        <sz val="11"/>
        <color theme="1"/>
        <rFont val="Calibri"/>
        <family val="2"/>
        <scheme val="minor"/>
      </rPr>
      <t xml:space="preserve"> for bicycle and pedestrian projects</t>
    </r>
  </si>
  <si>
    <t>what it did</t>
  </si>
  <si>
    <r>
      <t xml:space="preserve">changes to the </t>
    </r>
    <r>
      <rPr>
        <b/>
        <sz val="11"/>
        <color theme="1"/>
        <rFont val="Calibri"/>
        <family val="2"/>
        <scheme val="minor"/>
      </rPr>
      <t>Connect Oregon Grant Fund</t>
    </r>
    <r>
      <rPr>
        <sz val="11"/>
        <color theme="1"/>
        <rFont val="Calibri"/>
        <family val="2"/>
        <scheme val="minor"/>
      </rPr>
      <t xml:space="preserve"> that align rules with legislation and split the Fund into 2 parts, with 7% being dedicated to multimodal transportation projects</t>
    </r>
  </si>
  <si>
    <t>established a program for funding rail, aviation, marine, bike/pedestrian, and transit projects</t>
  </si>
  <si>
    <t>Multimodal Statewide Investments Management</t>
  </si>
  <si>
    <t>https://www.oregon.gov/odot/programs/pages/connectoregon.aspx#:~:text=Connect%20Oregon%20is%20an%20initiative,bicycle%2Fpedestrian%20and%20transit%20projects.</t>
  </si>
  <si>
    <t>Oregon Legislation-Based Actions, Programs, and Funds</t>
  </si>
  <si>
    <t>https://www.oregontrailscoalition.org/post/2019/06/26/hb-2592-new-oregon-legislation-means-funding-changes-for-bikeped-trails-and-lack-of-clari</t>
  </si>
  <si>
    <t>https://secure.sos.state.or.us/oard/displayDivisionRules.action;JSESSIONID_OARD=UOh-oJrr47KaXmhcC1k39dXp-NpY_O4SmAawNr3nkQS02z5kIkfz!-1736106524?selectedDivision=5681</t>
  </si>
  <si>
    <t>Oregon Multimodal Active Transportation Fund</t>
  </si>
  <si>
    <t>Explanation from Oregon Secretary of State</t>
  </si>
  <si>
    <t>Administered by:</t>
  </si>
  <si>
    <t>Funded by:</t>
  </si>
  <si>
    <t>Matching requirement:</t>
  </si>
  <si>
    <t>Quick Facts</t>
  </si>
  <si>
    <t>Eligible Applicants:</t>
  </si>
  <si>
    <t>30% minimum</t>
  </si>
  <si>
    <t>Project Timeline:</t>
  </si>
  <si>
    <t>5 years to complete from date of agreement</t>
  </si>
  <si>
    <t>contact person(s)</t>
  </si>
  <si>
    <r>
      <t>Dan Kaempff
Metro</t>
    </r>
    <r>
      <rPr>
        <u/>
        <sz val="11"/>
        <color rgb="FF0070C0"/>
        <rFont val="Calibri"/>
        <family val="2"/>
        <scheme val="minor"/>
      </rPr>
      <t xml:space="preserve">
daniel.kaempff@oregonmetro.gov</t>
    </r>
  </si>
  <si>
    <t>daniel.kaempff@oregonmetro.gov</t>
  </si>
  <si>
    <t>https://industry.traveloregon.com/opportunities/grants/competitive-grants-program/</t>
  </si>
  <si>
    <t>see above</t>
  </si>
  <si>
    <r>
      <t xml:space="preserve">Travel Oregon Competitive Grants Program
</t>
    </r>
    <r>
      <rPr>
        <b/>
        <sz val="11"/>
        <color theme="1"/>
        <rFont val="Calibri"/>
        <family val="2"/>
        <scheme val="minor"/>
      </rPr>
      <t>Small Grants</t>
    </r>
  </si>
  <si>
    <r>
      <t xml:space="preserve">Travel Oregon Competitive Grants Program
</t>
    </r>
    <r>
      <rPr>
        <b/>
        <sz val="11"/>
        <color theme="1"/>
        <rFont val="Calibri"/>
        <family val="2"/>
        <scheme val="minor"/>
      </rPr>
      <t>Medium Grants</t>
    </r>
  </si>
  <si>
    <r>
      <t xml:space="preserve">Travel Oregon Competitive Grants Program
</t>
    </r>
    <r>
      <rPr>
        <b/>
        <sz val="11"/>
        <color theme="1"/>
        <rFont val="Calibri"/>
        <family val="2"/>
        <scheme val="minor"/>
      </rPr>
      <t>Large Grants</t>
    </r>
  </si>
  <si>
    <t>every two years</t>
  </si>
  <si>
    <t>Oregon Tourism Commission</t>
  </si>
  <si>
    <t>$100,000 minimum</t>
  </si>
  <si>
    <r>
      <t xml:space="preserve">Michelle Woodard
</t>
    </r>
    <r>
      <rPr>
        <u/>
        <sz val="11"/>
        <color rgb="FF0070C0"/>
        <rFont val="Calibri"/>
        <family val="2"/>
        <scheme val="minor"/>
      </rPr>
      <t>michellew@traveloregon.com</t>
    </r>
  </si>
  <si>
    <t>Travel Oregon Competitive &amp; Recovery Grants Program</t>
  </si>
  <si>
    <t>up to $100,000</t>
  </si>
  <si>
    <t>$2.3 million total available</t>
  </si>
  <si>
    <t>Local Govts., Ports, Tribes, Non-Profits, Tourism industry</t>
  </si>
  <si>
    <t>No matching funds are required.</t>
  </si>
  <si>
    <t>SPECIAL GRANT OPPORTUNITY DUE TO COVID</t>
  </si>
  <si>
    <t>https://industry.traveloregon.com/opportunities/grants/competitive-recovery-grants-program/</t>
  </si>
  <si>
    <t>Projects must be COMPLETED BY 11/30/2021</t>
  </si>
  <si>
    <t>Provide infrastructure needed for a COVID appropriate visitor experience.</t>
  </si>
  <si>
    <t>new grant program with no history</t>
  </si>
  <si>
    <t>could fund 23 or more projects statewide</t>
  </si>
  <si>
    <t>3/15/2021 through 3/31/2021
Awards announced by 4/30/2021</t>
  </si>
  <si>
    <t>yes
outdoor recreation is 1 of 4 award categories</t>
  </si>
  <si>
    <t>up to $20,000</t>
  </si>
  <si>
    <t>suspended indefinitely</t>
  </si>
  <si>
    <t>$20,000 to $100,000</t>
  </si>
  <si>
    <t>Projects must be COMPLETED within 24 months of award</t>
  </si>
  <si>
    <t>Projects must be COMPLETED within 12 months of award</t>
  </si>
  <si>
    <t>25% cash match required</t>
  </si>
  <si>
    <t>50% cash match required</t>
  </si>
  <si>
    <t>10% cash match required</t>
  </si>
  <si>
    <t>Projects must be completed within 10 years</t>
  </si>
  <si>
    <t>at the discretion of the Oregon Tourism Commission</t>
  </si>
  <si>
    <t xml:space="preserve">$2.5 million per year to Oregon21 for 4 years </t>
  </si>
  <si>
    <t>improvement or expansion of Oregon tourism visible at a very large scale</t>
  </si>
  <si>
    <t>website</t>
  </si>
  <si>
    <t>Metro Parks and Nature Bond</t>
  </si>
  <si>
    <t>$40 million for trails</t>
  </si>
  <si>
    <t>$92 million for local share</t>
  </si>
  <si>
    <t>Portland local share is $31.8 million</t>
  </si>
  <si>
    <t>$155 million for protect and restore land</t>
  </si>
  <si>
    <t>$98 million for Metro park improvements</t>
  </si>
  <si>
    <t>$42 million for nature in neighborhoods</t>
  </si>
  <si>
    <t>$50 million for large scale community visions</t>
  </si>
  <si>
    <t>Natural Area Bond Program Manager &amp; Large scale projects</t>
  </si>
  <si>
    <t>Beth Cohen</t>
  </si>
  <si>
    <t>Bond Measure Team - Protect and restore land</t>
  </si>
  <si>
    <t>Shannon Leary</t>
  </si>
  <si>
    <t>Bond Measure Team - Walking and biking trails</t>
  </si>
  <si>
    <t>Robert Spurlock</t>
  </si>
  <si>
    <t>Bond Measure Team - Local parks &amp; nature projects</t>
  </si>
  <si>
    <t>Marcia Sinclair</t>
  </si>
  <si>
    <t>Bond Measure Team - Nature in neighborhoods</t>
  </si>
  <si>
    <t>Crista Gardner</t>
  </si>
  <si>
    <t>Bond Measure Team - Metro park improvements</t>
  </si>
  <si>
    <t>Melissa Bergstrom</t>
  </si>
  <si>
    <t>Metro Bond Measure Team</t>
  </si>
  <si>
    <t>https://www.oregon.gov/lcd/TGM/Pages/Planning-Grants.aspx</t>
  </si>
  <si>
    <t>Transportation Growth Management Planning Grants</t>
  </si>
  <si>
    <t>Nature in Neighborhoods</t>
  </si>
  <si>
    <t>ODOT and DLCD</t>
  </si>
  <si>
    <t>system level planning for transportation systems and land use</t>
  </si>
  <si>
    <t>https://www.oregon.gov/ODOT/Programs/Pages/OCP.aspx</t>
  </si>
  <si>
    <t>OCP</t>
  </si>
  <si>
    <r>
      <rPr>
        <b/>
        <sz val="14"/>
        <color theme="1"/>
        <rFont val="Calibri"/>
        <family val="2"/>
        <scheme val="minor"/>
      </rPr>
      <t>Land and Water Conservation Fund</t>
    </r>
    <r>
      <rPr>
        <sz val="11"/>
        <color theme="1"/>
        <rFont val="Calibri"/>
        <family val="2"/>
        <scheme val="minor"/>
      </rPr>
      <t xml:space="preserve">
THIS IS A NATIONAL PROGRAM - ALL STATES HAVE A STATE OPERATED VERSION OF THIS PROGRAM</t>
    </r>
  </si>
  <si>
    <r>
      <rPr>
        <b/>
        <sz val="14"/>
        <color theme="1"/>
        <rFont val="Calibri"/>
        <family val="2"/>
        <scheme val="minor"/>
      </rPr>
      <t>Recreational Trails Program</t>
    </r>
    <r>
      <rPr>
        <sz val="11"/>
        <color theme="1"/>
        <rFont val="Calibri"/>
        <family val="2"/>
        <scheme val="minor"/>
      </rPr>
      <t xml:space="preserve">
THIS IS A NATIONAL PROGRAM - ALL STATES HAVE A STATE OPERATED VERSION OF THIS PROGRAM</t>
    </r>
  </si>
  <si>
    <r>
      <rPr>
        <b/>
        <sz val="14"/>
        <color theme="1"/>
        <rFont val="Calibri"/>
        <family val="2"/>
        <scheme val="minor"/>
      </rPr>
      <t>Local Government Grant Program</t>
    </r>
    <r>
      <rPr>
        <sz val="11"/>
        <color theme="1"/>
        <rFont val="Calibri"/>
        <family val="2"/>
        <scheme val="minor"/>
      </rPr>
      <t xml:space="preserve">
</t>
    </r>
    <r>
      <rPr>
        <b/>
        <sz val="11"/>
        <color theme="1"/>
        <rFont val="Calibri"/>
        <family val="2"/>
        <scheme val="minor"/>
      </rPr>
      <t>Large Grant Requests</t>
    </r>
  </si>
  <si>
    <r>
      <rPr>
        <b/>
        <sz val="14"/>
        <color theme="1"/>
        <rFont val="Calibri"/>
        <family val="2"/>
        <scheme val="minor"/>
      </rPr>
      <t>Local Government Grant Program</t>
    </r>
    <r>
      <rPr>
        <sz val="11"/>
        <color theme="1"/>
        <rFont val="Calibri"/>
        <family val="2"/>
        <scheme val="minor"/>
      </rPr>
      <t xml:space="preserve">
</t>
    </r>
    <r>
      <rPr>
        <b/>
        <sz val="11"/>
        <color theme="1"/>
        <rFont val="Calibri"/>
        <family val="2"/>
        <scheme val="minor"/>
      </rPr>
      <t>Small Grants Requests</t>
    </r>
  </si>
  <si>
    <r>
      <rPr>
        <b/>
        <sz val="14"/>
        <color theme="1"/>
        <rFont val="Calibri"/>
        <family val="2"/>
        <scheme val="minor"/>
      </rPr>
      <t>Local Government Grant Program</t>
    </r>
    <r>
      <rPr>
        <sz val="11"/>
        <color theme="1"/>
        <rFont val="Calibri"/>
        <family val="2"/>
        <scheme val="minor"/>
      </rPr>
      <t xml:space="preserve">
</t>
    </r>
    <r>
      <rPr>
        <b/>
        <sz val="11"/>
        <color theme="1"/>
        <rFont val="Calibri"/>
        <family val="2"/>
        <scheme val="minor"/>
      </rPr>
      <t>Small Community Planning Grants</t>
    </r>
  </si>
  <si>
    <t>(as of March, 2021)</t>
  </si>
  <si>
    <t>History:</t>
  </si>
  <si>
    <t>2nd Metro bond measure</t>
  </si>
  <si>
    <t>Metro local option levy</t>
  </si>
  <si>
    <t>$475 million total</t>
  </si>
  <si>
    <t>https://www.oregonmetro.gov/public-projects/parks-and-nature-investments/oversight</t>
  </si>
  <si>
    <t>Bond Advisory Committee:  Natural Areas and Capital Performance Oversight Committee</t>
  </si>
  <si>
    <t>Applications due on 11/16/2020.</t>
  </si>
  <si>
    <t>The 19 member committee was finalized and announced in February, 2021.</t>
  </si>
  <si>
    <t>RTCA</t>
  </si>
  <si>
    <t>Rivers, Trails, and Conservation Assistance</t>
  </si>
  <si>
    <t>National Parks Service assistance program for trails</t>
  </si>
  <si>
    <t>National Parks Service</t>
  </si>
  <si>
    <t>NPS</t>
  </si>
  <si>
    <t>Federal agency that is part of the Department of Interior</t>
  </si>
  <si>
    <t>https://www.nps.gov/orgs/rtca/index.htm</t>
  </si>
  <si>
    <t>An assistance program providing assistance to community-lead conservation and outdoor recreation projects.</t>
  </si>
  <si>
    <t>Support is in the form of technical assistance. No monetary grants are made by this program.</t>
  </si>
  <si>
    <t>No funding available - only technical assistance</t>
  </si>
  <si>
    <t>NA</t>
  </si>
  <si>
    <t>Oregon Highway Funding</t>
  </si>
  <si>
    <t>ORS 366.505</t>
  </si>
  <si>
    <t>Establishes and governs the Oregon State Highway Fund (also known as Oregon State Highway Trust Fund).</t>
  </si>
  <si>
    <r>
      <t xml:space="preserve">Note that a second fund called the </t>
    </r>
    <r>
      <rPr>
        <b/>
        <sz val="11"/>
        <color theme="1"/>
        <rFont val="Calibri"/>
        <family val="2"/>
        <scheme val="minor"/>
      </rPr>
      <t>Oregon Department of Transportatin Operating Fund</t>
    </r>
    <r>
      <rPr>
        <sz val="11"/>
        <color theme="1"/>
        <rFont val="Calibri"/>
        <family val="2"/>
        <scheme val="minor"/>
      </rPr>
      <t xml:space="preserve"> also exists.</t>
    </r>
  </si>
  <si>
    <t>ORS 366.514 provides that a minimum of 1% of funds allocated to local governments be used for footpaths and bicycle trails.</t>
  </si>
  <si>
    <t>ORS 366.512 provides that fees from registration of campers, motor homes and travel trailers shall go to Oregon State Parks and Recreation.</t>
  </si>
  <si>
    <t>Following is from ODOT's website.</t>
  </si>
  <si>
    <t>https://www.oregon.gov/odot/About/Pages/Transportation-Funding.aspx</t>
  </si>
  <si>
    <t>Also from ODOT website.</t>
  </si>
  <si>
    <t>Connect Oregon Program</t>
  </si>
  <si>
    <t>https://www.oregon.gov/odot/programs/pages/connectoregon.aspx</t>
  </si>
  <si>
    <r>
      <rPr>
        <b/>
        <sz val="11"/>
        <color theme="1"/>
        <rFont val="Calibri"/>
        <family val="2"/>
        <scheme val="minor"/>
      </rPr>
      <t>STBG</t>
    </r>
    <r>
      <rPr>
        <sz val="11"/>
        <color theme="1"/>
        <rFont val="Calibri"/>
        <family val="2"/>
        <scheme val="minor"/>
      </rPr>
      <t xml:space="preserve"> and </t>
    </r>
    <r>
      <rPr>
        <b/>
        <sz val="11"/>
        <color theme="1"/>
        <rFont val="Calibri"/>
        <family val="2"/>
        <scheme val="minor"/>
      </rPr>
      <t>CMAQ</t>
    </r>
    <r>
      <rPr>
        <sz val="11"/>
        <color theme="1"/>
        <rFont val="Calibri"/>
        <family val="2"/>
        <scheme val="minor"/>
      </rPr>
      <t xml:space="preserve"> programs have the most flexibility for use</t>
    </r>
  </si>
  <si>
    <t>Funding cycles and fiscal years</t>
  </si>
  <si>
    <t>Federal Fiscal Year 2021 is:</t>
  </si>
  <si>
    <t>thru</t>
  </si>
  <si>
    <t>Named for the year it ends on.</t>
  </si>
  <si>
    <t xml:space="preserve">Funding cycles for </t>
  </si>
  <si>
    <t>Plan hierarchy</t>
  </si>
  <si>
    <t>What's the difference between the RTP and MTIP?</t>
  </si>
  <si>
    <t>More about theRTP "financially constrained list"</t>
  </si>
  <si>
    <t>Do the TriMet, SMART and the ODOT planning and funding processes ever include trail or ROW bicycle projects?</t>
  </si>
  <si>
    <t>Do all RTP projects that become funded "graduate" to the MTIP?</t>
  </si>
  <si>
    <t>2025-2027</t>
  </si>
  <si>
    <t>Is this the construction period?</t>
  </si>
  <si>
    <t>Starts on:</t>
  </si>
  <si>
    <t>Ends on:</t>
  </si>
  <si>
    <t>Is this a sub-set of RTP improvements that are considered near-term priorities, but lack funding?</t>
  </si>
  <si>
    <t>Who decides? On what criteria?</t>
  </si>
  <si>
    <t>Are the public workshops occurring now?</t>
  </si>
  <si>
    <t>Can I get on an email list?</t>
  </si>
  <si>
    <t>2023-2025</t>
  </si>
  <si>
    <t>2022-2024</t>
  </si>
  <si>
    <t>alternates starting with odd year and even year?</t>
  </si>
  <si>
    <t>Yes. One happened on March 10th</t>
  </si>
  <si>
    <t>aligned with federal fiscal years?</t>
  </si>
  <si>
    <t>every three years</t>
  </si>
  <si>
    <t>What was Metro Council's input?</t>
  </si>
  <si>
    <t>503.702.4691</t>
  </si>
  <si>
    <t>Metro Planning and Development</t>
  </si>
  <si>
    <t>Planner</t>
  </si>
  <si>
    <t>was the last one</t>
  </si>
  <si>
    <t>Current Cycle</t>
  </si>
  <si>
    <t>https://oregoncounties.org/roads/county-road-program/road-resources/2017-transportation-package/</t>
  </si>
  <si>
    <t>https://www.oregon.gov/ODOT/Pages/KOM-Local-Govt.aspx</t>
  </si>
  <si>
    <t>2017 Oregon Transportation Bill, a.k.a. "Keep Oregon Moving"</t>
  </si>
  <si>
    <t>Funding for Mass Transit fueled by payroll tax</t>
  </si>
  <si>
    <t>TriMet, Metro?</t>
  </si>
  <si>
    <t>https://www.oregon.gov/odot/RPTD/Pages/STIF.aspx</t>
  </si>
  <si>
    <t>Connect Oregon</t>
  </si>
  <si>
    <t>pwr_rtca@nps.gov</t>
  </si>
  <si>
    <t>as of 3/23/2021:</t>
  </si>
  <si>
    <t>Barbara Rice</t>
  </si>
  <si>
    <t>Regional Program Manager</t>
  </si>
  <si>
    <t>Pacific Northwest Region</t>
  </si>
  <si>
    <t>https://www.oregonmetro.gov/active-transportation-return-investment-study</t>
  </si>
  <si>
    <t>3/19/2021 notes from conversation with Dan Kaempff, Metro</t>
  </si>
  <si>
    <t>Metro Council input provides the over-arching policy that forms the basis of competition for funds</t>
  </si>
  <si>
    <t>Safety</t>
  </si>
  <si>
    <t>Metro Council priorities as of 2021 are:</t>
  </si>
  <si>
    <t>Equity</t>
  </si>
  <si>
    <t>Climate</t>
  </si>
  <si>
    <t>Congestion</t>
  </si>
  <si>
    <t>The current 75% to active transportation and 25% to freight movement likely to go away in favor of the 4 Council priorities.</t>
  </si>
  <si>
    <t>Dan anticipates $45 million for Step 2, but it could be more.</t>
  </si>
  <si>
    <t>RFFA requires matching funds.</t>
  </si>
  <si>
    <t>20% is basic</t>
  </si>
  <si>
    <t>10.27% is the absolute minimum match</t>
  </si>
  <si>
    <t>Projects must be Federally Certified, that is:</t>
  </si>
  <si>
    <t>On Parks competitiveness:</t>
  </si>
  <si>
    <t>Generally, Parks need to respond more completelyh to transportationn aspects of RFFA.</t>
  </si>
  <si>
    <t>ODOT takes a percentage</t>
  </si>
  <si>
    <t>ADA must be addressed</t>
  </si>
  <si>
    <t>NEPA must be addressed</t>
  </si>
  <si>
    <t>applicants that are "federally certified" have been to school on the requirements</t>
  </si>
  <si>
    <t>That is to say, trail projects need a transportation function</t>
  </si>
  <si>
    <t>Lake McTigh, Metro, 5-10 year cycle</t>
  </si>
  <si>
    <r>
      <t xml:space="preserve">Projects should be for trails that are included in the </t>
    </r>
    <r>
      <rPr>
        <b/>
        <sz val="11"/>
        <color theme="1"/>
        <rFont val="Calibri"/>
        <family val="2"/>
        <scheme val="minor"/>
      </rPr>
      <t>Regional Active Transportation Plan</t>
    </r>
  </si>
  <si>
    <t>Projects are Federalized, but swapping funds with TriMet can be a strategy.</t>
  </si>
  <si>
    <t>Kim Ellis, Metro, 5 year cycle</t>
  </si>
  <si>
    <t>2023 is the next RTP adoption</t>
  </si>
  <si>
    <t>Regional Transportation Plan (RTP)</t>
  </si>
  <si>
    <t>Typically, amendments are not made to the RTP between plan adoption cycles.</t>
  </si>
  <si>
    <t>It is an invention of Metro.</t>
  </si>
  <si>
    <t>CMAQ (Congestion Mitigation Air Quality) is an annual funding process.</t>
  </si>
  <si>
    <r>
      <rPr>
        <b/>
        <sz val="11"/>
        <color theme="1"/>
        <rFont val="Calibri"/>
        <family val="2"/>
        <scheme val="minor"/>
      </rPr>
      <t>RFFA</t>
    </r>
    <r>
      <rPr>
        <sz val="11"/>
        <color theme="1"/>
        <rFont val="Calibri"/>
        <family val="2"/>
        <scheme val="minor"/>
      </rPr>
      <t xml:space="preserve"> is a mash of CMAQ and STBG federal funding sources.</t>
    </r>
  </si>
  <si>
    <t>STBG (Surface Transportation Block Grants) is also an annual funding process.</t>
  </si>
  <si>
    <t>ADA</t>
  </si>
  <si>
    <t>Americans with Disabilities Act</t>
  </si>
  <si>
    <t>RTP is a 25-year look into the future.</t>
  </si>
  <si>
    <t>- Near Term projects are within 10 years. If not funded, they are considered "financially constrained".</t>
  </si>
  <si>
    <t>- Strategic List.</t>
  </si>
  <si>
    <t>- Further Out projects are in the last 15 years of the RTP.</t>
  </si>
  <si>
    <t>Metropolitan Transportation Improvement Plan (MTIP)</t>
  </si>
  <si>
    <t>A list of projects that are funded covering a 4-year period.</t>
  </si>
  <si>
    <t>The 4th year is "balancing".</t>
  </si>
  <si>
    <t>Current MTIP runs through 9/30/2022.</t>
  </si>
  <si>
    <t>CMAQ and STBG funds can carry over from one fiscal year to the next.</t>
  </si>
  <si>
    <t>Jodi Bellefeuille</t>
  </si>
  <si>
    <t>503.856.6316</t>
  </si>
  <si>
    <t>jodi.bellefeuille@oregon.gov</t>
  </si>
  <si>
    <t>Following Slides from Jodi's presentation at Metro Quarterly Trails Forum, 4/14/2021</t>
  </si>
  <si>
    <t>Slide from Jody Bellefeuille, OPRD, presentation at 4/14/2021 Metro Trails Forum</t>
  </si>
  <si>
    <t>Slide from Jodi Bellefeuille's presentation at Metro Trails Forum on 4/14/2021</t>
  </si>
  <si>
    <t>503.480.9092</t>
  </si>
  <si>
    <t>https://www.oregon.gov/oprd/GRA/Pages/GRA-lwcf.aspx</t>
  </si>
  <si>
    <t>Nohemi Enciso</t>
  </si>
  <si>
    <t>nohemi.enciso@oregon.gov</t>
  </si>
  <si>
    <t>https://www.oregon.gov/oprd/OH/Pages/Grants.aspx</t>
  </si>
  <si>
    <t>Kuri Gill</t>
  </si>
  <si>
    <t>kuri.gill@oregon.gov</t>
  </si>
  <si>
    <t>503.986.0685</t>
  </si>
  <si>
    <t>Heritage Grants</t>
  </si>
  <si>
    <t>https://www.oregon.gov/oprd/GRA/Pages/GRA-atv.aspx</t>
  </si>
  <si>
    <t>https://www.oregon.gov/oprd/GRA/Pages/GRA-lggp.aspx</t>
  </si>
  <si>
    <t>https://www.oregon.gov/oprd/GRA/Pages/GRA-rtp.aspx</t>
  </si>
  <si>
    <t>Federal (combination of CMAQ and STBG)</t>
  </si>
  <si>
    <t>every 3 years</t>
  </si>
  <si>
    <t>Applications due Feb., 2022; funding available Oct., 2024</t>
  </si>
  <si>
    <t>TBD</t>
  </si>
  <si>
    <t>$45 million over 3 years (2022-2024)</t>
  </si>
  <si>
    <t>$1-5 million construction; $300-500 thousand project development</t>
  </si>
  <si>
    <t>cities, counties, parks districts, other governments</t>
  </si>
  <si>
    <t>project development, design, ROW, construction</t>
  </si>
  <si>
    <t>Yes</t>
  </si>
  <si>
    <t>No</t>
  </si>
  <si>
    <t>Minimum of 10.27%</t>
  </si>
  <si>
    <t>Metro Local Share Program</t>
  </si>
  <si>
    <t>Portland area: see RFFA</t>
  </si>
  <si>
    <r>
      <t xml:space="preserve">Kuri Gill, Oregon Parks &amp; Recreation
503.986.0685
</t>
    </r>
    <r>
      <rPr>
        <u/>
        <sz val="11"/>
        <color rgb="FF0070C0"/>
        <rFont val="Calibri"/>
        <family val="2"/>
        <scheme val="minor"/>
      </rPr>
      <t>kuri.gill@oregon.gov</t>
    </r>
  </si>
  <si>
    <r>
      <t xml:space="preserve">Jodi Bellefeuille, Oregon Parks &amp; Recreation
503.856.6316
</t>
    </r>
    <r>
      <rPr>
        <u/>
        <sz val="11"/>
        <color rgb="FF0070C0"/>
        <rFont val="Calibri"/>
        <family val="2"/>
        <scheme val="minor"/>
      </rPr>
      <t>jodi.bellefeuille@oregon.gov</t>
    </r>
  </si>
  <si>
    <r>
      <t xml:space="preserve">Nohemi Enciso, Oregon Parks &amp; Recreation
503.480.9092
</t>
    </r>
    <r>
      <rPr>
        <u/>
        <sz val="11"/>
        <color rgb="FF0070C0"/>
        <rFont val="Calibri"/>
        <family val="2"/>
        <scheme val="minor"/>
      </rPr>
      <t>nohemi.enciso@oregon.gov</t>
    </r>
  </si>
  <si>
    <t>Regional bond measure passed in Nov., 2019</t>
  </si>
  <si>
    <r>
      <t xml:space="preserve">Crista Gardner, Metro,
</t>
    </r>
    <r>
      <rPr>
        <u/>
        <sz val="11"/>
        <color rgb="FF0070C0"/>
        <rFont val="Calibri"/>
        <family val="2"/>
        <scheme val="minor"/>
      </rPr>
      <t>crista.gardner@oregonmetro.gov</t>
    </r>
  </si>
  <si>
    <r>
      <t xml:space="preserve">Beth Cohen, Metro, </t>
    </r>
    <r>
      <rPr>
        <u/>
        <sz val="11"/>
        <color rgb="FF0070C0"/>
        <rFont val="Calibri"/>
        <family val="2"/>
        <scheme val="minor"/>
      </rPr>
      <t>beth.cohen@oregonmetro.gov</t>
    </r>
  </si>
  <si>
    <t>Parks SDC's</t>
  </si>
  <si>
    <t>Transporta-tion SDC's</t>
  </si>
  <si>
    <t>SDC revenues come from fees paid by developers of new residential units; also by businesses</t>
  </si>
  <si>
    <t>Park SDC's must be used for capital projects that increase park system capacity.</t>
  </si>
  <si>
    <t>Transportation SDC's must be used for capital projects that increase transportation system capacity.</t>
  </si>
  <si>
    <t>Metro Bond Measure</t>
  </si>
  <si>
    <t>November, 2019</t>
  </si>
  <si>
    <t>Local Share Program</t>
  </si>
  <si>
    <t>Metro staff contact:</t>
  </si>
  <si>
    <t>marcia.sinclair@oregonmetro.gov</t>
  </si>
  <si>
    <t>Cornelius</t>
  </si>
  <si>
    <t>Durham</t>
  </si>
  <si>
    <t>Fairview</t>
  </si>
  <si>
    <t>Gladstone</t>
  </si>
  <si>
    <t>Johnson City</t>
  </si>
  <si>
    <t>King City</t>
  </si>
  <si>
    <t>Lake Oswego</t>
  </si>
  <si>
    <t>Milwaukie</t>
  </si>
  <si>
    <t>North Clackamas Parks and Recreation District</t>
  </si>
  <si>
    <t>Oregon City</t>
  </si>
  <si>
    <t>Rivergrove</t>
  </si>
  <si>
    <t>Sherwood</t>
  </si>
  <si>
    <t>Tualatin Hills Parks and Recreation District</t>
  </si>
  <si>
    <t>Tigard</t>
  </si>
  <si>
    <t>Wilsonville</t>
  </si>
  <si>
    <t>Wood Village</t>
  </si>
  <si>
    <t>% of Local Share</t>
  </si>
  <si>
    <t>% of Metro Bond Measure</t>
  </si>
  <si>
    <t>503.318.5222</t>
  </si>
  <si>
    <r>
      <t xml:space="preserve">Marcia Sinclair, Metro,
</t>
    </r>
    <r>
      <rPr>
        <u/>
        <sz val="11"/>
        <color rgb="FF0070C0"/>
        <rFont val="Calibri"/>
        <family val="2"/>
        <scheme val="minor"/>
      </rPr>
      <t xml:space="preserve">marcia.sinclair@oregonmetro.gov
</t>
    </r>
    <r>
      <rPr>
        <sz val="11"/>
        <rFont val="Calibri"/>
        <family val="2"/>
        <scheme val="minor"/>
      </rPr>
      <t>503.318.5222</t>
    </r>
  </si>
  <si>
    <t>robert.spurlock@oregonmetro.gov</t>
  </si>
  <si>
    <t>Program Total</t>
  </si>
  <si>
    <t>% of Bond Measure</t>
  </si>
  <si>
    <t>crista.gardner@oregonmetro.gov</t>
  </si>
  <si>
    <t>503.318.8222</t>
  </si>
  <si>
    <t>503.813.7560</t>
  </si>
  <si>
    <t>503.736.5380</t>
  </si>
  <si>
    <t>beth.cohen@oregonmetro.gov</t>
  </si>
  <si>
    <t>Transformative Projects, a.k.a. Large Scale Projects, Complex Community Visions</t>
  </si>
  <si>
    <t>https://portlandoregongov-my.sharepoint.com/:b:/g/personal/maija_spencer_portlandoregon_gov/EWE56G38HslHqg-IFrYeX8oBXp_hlQQ4ZUsRUPIyunlH7g?e=b0EFoD</t>
  </si>
  <si>
    <t>Maija Spencer</t>
  </si>
  <si>
    <t>Robin Laughlin</t>
  </si>
  <si>
    <t>Portland Local Share staff:</t>
  </si>
  <si>
    <t>robin.laughlin@portlandoregon.gov</t>
  </si>
  <si>
    <t>maija.spencer@portlandoregon.gov</t>
  </si>
  <si>
    <t>503.823.6965</t>
  </si>
  <si>
    <t>Robin Laughlin's PowerPoint presentation at East Portland Parks Coalition, May 6, 2021.</t>
  </si>
  <si>
    <t>million</t>
  </si>
  <si>
    <t>3rd Metro bond measure</t>
  </si>
  <si>
    <t>million total bonds</t>
  </si>
  <si>
    <t>acres acquired (cumulative of 1995 and 2006 bonds)</t>
  </si>
  <si>
    <t>millions</t>
  </si>
  <si>
    <t>Oregon Multi-Modal Active Transportation (OMAT)</t>
  </si>
  <si>
    <t>Local Parks System Development Charges</t>
  </si>
  <si>
    <t>Local Transportation System Development Charges</t>
  </si>
  <si>
    <t>The Multimodal Active Transportation Fund was established by ORS 367.081 to provide grants for pedestrian and bicycle transportation projects. Pedestrian and bicycle transportation projects include the development, construction, reconstruction, resurfacing, or other capital improvement of multiuse paths, bicycle paths, and footpaths that improve access and safety for people walking and bicycling.</t>
  </si>
  <si>
    <t>https://www.oregon.gov/odot/Programs/Pages/CO-BP-RAC.aspx#:~:text=The%20MAT%20is%20a%20separate,%244M%20of%20lottery%20revenues.</t>
  </si>
  <si>
    <t>Update and background piece as of late 2019</t>
  </si>
  <si>
    <t>Robert Spurlock and Stephanie Noll served on a committee invovled with drafting administrative rules for OMAT.</t>
  </si>
  <si>
    <t>1-2</t>
  </si>
  <si>
    <t>3-4</t>
  </si>
  <si>
    <t>5-6</t>
  </si>
  <si>
    <t>7-8</t>
  </si>
  <si>
    <t>9-10</t>
  </si>
  <si>
    <t>11-12</t>
  </si>
  <si>
    <t>Maija Spencer said that at the front end of the process a bigger-than-can-be-funded list will be developed, then the public engagement process will winnow the list down to available funding</t>
  </si>
  <si>
    <t>Handbook</t>
  </si>
  <si>
    <t>from</t>
  </si>
  <si>
    <t>off-street trails, closing gaps, project refinement, construction, resurfacing</t>
  </si>
  <si>
    <t>OBPAC</t>
  </si>
  <si>
    <t>Citizen advisory group to ODOT and the Oregon Transportation Commission</t>
  </si>
  <si>
    <t>https://www.oregon.gov/ODOT/Get-Involved/Pages/OBPAC.aspx</t>
  </si>
  <si>
    <t>Oregon Bicycle and Pedestrian Advisory Committee</t>
  </si>
  <si>
    <t>ORS 366.514</t>
  </si>
  <si>
    <t>Use of highway funds for footpaths and bicycle trails</t>
  </si>
  <si>
    <t>https://www.oregonlaws.org/ors/366.514</t>
  </si>
  <si>
    <t xml:space="preserve">With exceptions generally requires expenditure of at least 1% of all funds received by Oregon cities and counties from the Highway Fund be spent on development or operation of footpath and bicycle trail facilities </t>
  </si>
  <si>
    <t>OAR</t>
  </si>
  <si>
    <t>every state agency</t>
  </si>
  <si>
    <t>Metro Council</t>
  </si>
  <si>
    <t>Oregon Parks and Recreation Department</t>
  </si>
  <si>
    <t>Assume ODOT</t>
  </si>
  <si>
    <t>Washco, Clackco?, Multco?</t>
  </si>
  <si>
    <t>Any agency directive, standard, regulation or statement of general applicability that implements, interprets or prescribes law or policy, or describes the procedure or practice requirements of any agency. (ORS 183.310 (9) in part)</t>
  </si>
  <si>
    <t>Port Commission</t>
  </si>
  <si>
    <t>Oregon Administrative Rule</t>
  </si>
  <si>
    <t>City of Gresham</t>
  </si>
  <si>
    <t>City of Troutdale</t>
  </si>
  <si>
    <t>Brett Horner
Robin Laughlin</t>
  </si>
  <si>
    <t>Chris Damgen
Tim Seery</t>
  </si>
  <si>
    <t>Jay Higgins?
Steve Fancher?</t>
  </si>
  <si>
    <t>Portland Local Share</t>
  </si>
  <si>
    <t>Gresham Local Share</t>
  </si>
  <si>
    <t>Troutdale Local Share</t>
  </si>
  <si>
    <t>City of Fairview</t>
  </si>
  <si>
    <t>Fairview Local Share</t>
  </si>
  <si>
    <r>
      <rPr>
        <b/>
        <sz val="11"/>
        <color theme="1"/>
        <rFont val="Calibri"/>
        <family val="2"/>
        <scheme val="minor"/>
      </rPr>
      <t xml:space="preserve">Metro Bond Measure - 2019
</t>
    </r>
    <r>
      <rPr>
        <b/>
        <sz val="14"/>
        <color theme="1"/>
        <rFont val="Calibri"/>
        <family val="2"/>
        <scheme val="minor"/>
      </rPr>
      <t>Transformative Projects</t>
    </r>
    <r>
      <rPr>
        <sz val="11"/>
        <color theme="1"/>
        <rFont val="Calibri"/>
        <family val="2"/>
        <scheme val="minor"/>
      </rPr>
      <t xml:space="preserve">
$50 million of $475 million bond total</t>
    </r>
  </si>
  <si>
    <r>
      <rPr>
        <b/>
        <sz val="11"/>
        <color theme="1"/>
        <rFont val="Calibri"/>
        <family val="2"/>
        <scheme val="minor"/>
      </rPr>
      <t xml:space="preserve">Metro Bond Measure - 2019
</t>
    </r>
    <r>
      <rPr>
        <b/>
        <sz val="14"/>
        <color theme="1"/>
        <rFont val="Calibri"/>
        <family val="2"/>
        <scheme val="minor"/>
      </rPr>
      <t>Local Share Program</t>
    </r>
    <r>
      <rPr>
        <sz val="11"/>
        <color theme="1"/>
        <rFont val="Calibri"/>
        <family val="2"/>
        <scheme val="minor"/>
      </rPr>
      <t xml:space="preserve">
$92 million of $475 million bond total</t>
    </r>
  </si>
  <si>
    <r>
      <rPr>
        <b/>
        <sz val="11"/>
        <color theme="1"/>
        <rFont val="Calibri"/>
        <family val="2"/>
        <scheme val="minor"/>
      </rPr>
      <t xml:space="preserve">Metro Bond Measure - 2019
</t>
    </r>
    <r>
      <rPr>
        <b/>
        <sz val="14"/>
        <color theme="1"/>
        <rFont val="Calibri"/>
        <family val="2"/>
        <scheme val="minor"/>
      </rPr>
      <t>Nature in Neighborhoods</t>
    </r>
    <r>
      <rPr>
        <sz val="11"/>
        <color theme="1"/>
        <rFont val="Calibri"/>
        <family val="2"/>
        <scheme val="minor"/>
      </rPr>
      <t xml:space="preserve">
$40 million of $475 million bond total</t>
    </r>
  </si>
  <si>
    <r>
      <t>Metro Bond Measure -</t>
    </r>
    <r>
      <rPr>
        <b/>
        <sz val="11"/>
        <color theme="1"/>
        <rFont val="Calibri"/>
        <family val="2"/>
        <scheme val="minor"/>
      </rPr>
      <t xml:space="preserve"> Portland's Local Share</t>
    </r>
    <r>
      <rPr>
        <sz val="11"/>
        <color theme="1"/>
        <rFont val="Calibri"/>
        <family val="2"/>
        <scheme val="minor"/>
      </rPr>
      <t xml:space="preserve">
$32.8 million</t>
    </r>
  </si>
  <si>
    <r>
      <t xml:space="preserve">Metro Bond Measure - </t>
    </r>
    <r>
      <rPr>
        <b/>
        <sz val="11"/>
        <color theme="1"/>
        <rFont val="Calibri"/>
        <family val="2"/>
        <scheme val="minor"/>
      </rPr>
      <t>Gresham's Local Share</t>
    </r>
    <r>
      <rPr>
        <sz val="11"/>
        <color theme="1"/>
        <rFont val="Calibri"/>
        <family val="2"/>
        <scheme val="minor"/>
      </rPr>
      <t xml:space="preserve">
$5.4 million</t>
    </r>
  </si>
  <si>
    <r>
      <t xml:space="preserve">Metro Bond Measure - </t>
    </r>
    <r>
      <rPr>
        <b/>
        <sz val="11"/>
        <color theme="1"/>
        <rFont val="Calibri"/>
        <family val="2"/>
        <scheme val="minor"/>
      </rPr>
      <t>Fairview's Local Share</t>
    </r>
    <r>
      <rPr>
        <sz val="11"/>
        <color theme="1"/>
        <rFont val="Calibri"/>
        <family val="2"/>
        <scheme val="minor"/>
      </rPr>
      <t xml:space="preserve">
$640 thousand</t>
    </r>
  </si>
  <si>
    <r>
      <t>Metro Bond Measure -</t>
    </r>
    <r>
      <rPr>
        <b/>
        <sz val="11"/>
        <color theme="1"/>
        <rFont val="Calibri"/>
        <family val="2"/>
        <scheme val="minor"/>
      </rPr>
      <t xml:space="preserve"> Troutdale's Local Share</t>
    </r>
    <r>
      <rPr>
        <sz val="11"/>
        <color theme="1"/>
        <rFont val="Calibri"/>
        <family val="2"/>
        <scheme val="minor"/>
      </rPr>
      <t xml:space="preserve">
$793 thousand</t>
    </r>
  </si>
  <si>
    <t>funds trails on RIGHT-OF-WAY?</t>
  </si>
  <si>
    <t>YES</t>
  </si>
  <si>
    <t>funds LAND AQUISITION for trails?</t>
  </si>
  <si>
    <t>funds TRAIL PLANNING?</t>
  </si>
  <si>
    <t>funds NEW TRAIL DEVELOPMENT?</t>
  </si>
  <si>
    <t>funds MAJOR REHABILITATION Of trails?</t>
  </si>
  <si>
    <t xml:space="preserve">funds trail OPERATIONS costs? </t>
  </si>
  <si>
    <t>Nature in Neighbor-hoods</t>
  </si>
  <si>
    <t>ODOT Transportation Commission (advised by OBPAC)</t>
  </si>
  <si>
    <t>Oregon Community Paths Program - STATE FUNDS</t>
  </si>
  <si>
    <t>Oregon Community Paths Program - FEDERAL FUNDS</t>
  </si>
  <si>
    <t>NO</t>
  </si>
  <si>
    <t>project development, construction, reconstruction, major resurfacing or other improvements of multiuse paths that improve access and safety for people walking and bicycling</t>
  </si>
  <si>
    <t>Oregon Community Paths (OCP)</t>
  </si>
  <si>
    <t>*This program is the evolution of the bike/pedestrian portion of the Connect Oregon Program</t>
  </si>
  <si>
    <t>Oregon Community Paths, or OCP, will fund grants for project development, construction, reconstruction, major resurfacing or other improvements of multiuse paths that improve access and safety for people walking and bicycling. </t>
  </si>
  <si>
    <r>
      <t>Welcome to the Oregon Community Paths Program! This new* grant program is dedicated to helping communities create and maintain connections through multiuse paths. The Oregon Department of Transportation will use monies from the </t>
    </r>
    <r>
      <rPr>
        <b/>
        <sz val="11"/>
        <color theme="1"/>
        <rFont val="Calibri"/>
        <family val="2"/>
        <scheme val="minor"/>
      </rPr>
      <t>state Multimodal Active Transportation fund</t>
    </r>
    <r>
      <rPr>
        <sz val="11"/>
        <color theme="1"/>
        <rFont val="Calibri"/>
        <family val="2"/>
        <scheme val="minor"/>
      </rPr>
      <t xml:space="preserve"> and</t>
    </r>
    <r>
      <rPr>
        <b/>
        <sz val="11"/>
        <color theme="1"/>
        <rFont val="Calibri"/>
        <family val="2"/>
        <scheme val="minor"/>
      </rPr>
      <t> federal Transportation Alternatives Program fund</t>
    </r>
    <r>
      <rPr>
        <sz val="11"/>
        <color theme="1"/>
        <rFont val="Calibri"/>
        <family val="2"/>
        <scheme val="minor"/>
      </rPr>
      <t xml:space="preserve"> for this program. Our goal is to complement existing active transportation programs in communities across the state.</t>
    </r>
  </si>
  <si>
    <t>Funding sources include: </t>
  </si>
  <si>
    <t>Transportation Alternatives funds (Federal)</t>
  </si>
  <si>
    <t>Bicycle Excise Tax (State)</t>
  </si>
  <si>
    <t>Vehicle Privilege Tax (State)</t>
  </si>
  <si>
    <t>Lottery Bonds (State)​</t>
  </si>
  <si>
    <t>Development, construction, reconstruction, major resurfacing, or other capital improvements of multiuse paths, bicycle paths and footpaths.</t>
  </si>
  <si>
    <t>Planning, design and engineering expenses, including consultant services, associated with developing eligible infrastructure projects.</t>
  </si>
  <si>
    <t>Federal regulations also limit who may apply for TA funds. Those who can include:</t>
  </si>
  <si>
    <t>A local government, including city, town, township, village, borough, parish, tribal government or county agencies. </t>
  </si>
  <si>
    <t>Transit agencies, any federal, tribal, state or local agency responsible for Natural Resources or public land administration (e.g. park, forest, fish/game/wildlife agencies, Department of Interior, U.S. Forest Service).</t>
  </si>
  <si>
    <t>Management of TA projects must be a certified agency. While ODOT is ineligible to apply for TA funds, non-certified agencies may partner with ODOT to manage the project.​</t>
  </si>
  <si>
    <t>Policies and Rules:</t>
  </si>
  <si>
    <t>OCP is funded with a mix of Federal Transportation Alternatives funds and Oregon Multimodal Active Transportation Funds (lottery, bicycle excise tax, vehicle privilege tax ).</t>
  </si>
  <si>
    <r>
      <t xml:space="preserve">Mark Cowan, Oregon Parks &amp; Recreation
503.951.1317
</t>
    </r>
    <r>
      <rPr>
        <u/>
        <sz val="11"/>
        <color theme="4" tint="-0.249977111117893"/>
        <rFont val="Calibri"/>
        <family val="2"/>
        <scheme val="minor"/>
      </rPr>
      <t>mark.cowan@oregon.gov</t>
    </r>
  </si>
  <si>
    <r>
      <t xml:space="preserve">(West of Cascades)
Mike Law, Oregon Parks &amp; Recreation
541.991.1989
</t>
    </r>
    <r>
      <rPr>
        <u/>
        <sz val="11"/>
        <color theme="4" tint="-0.249977111117893"/>
        <rFont val="Calibri"/>
        <family val="2"/>
        <scheme val="minor"/>
      </rPr>
      <t>mike.law@oregon.gov</t>
    </r>
    <r>
      <rPr>
        <sz val="11"/>
        <color theme="1"/>
        <rFont val="Calibri"/>
        <family val="2"/>
        <scheme val="minor"/>
      </rPr>
      <t xml:space="preserve">
(East of Cascades)
Ian Caldwell, Oregon Parks &amp; Recreation
541.410.5512
</t>
    </r>
    <r>
      <rPr>
        <u/>
        <sz val="11"/>
        <color theme="4" tint="-0.249977111117893"/>
        <rFont val="Calibri"/>
        <family val="2"/>
        <scheme val="minor"/>
      </rPr>
      <t>ian.caldwell@oregon.gov</t>
    </r>
  </si>
  <si>
    <t>https://www.oregontrailscoalition.org/trail-planning</t>
  </si>
  <si>
    <t>"Ready, Set, Plan!"</t>
  </si>
  <si>
    <t>Oregon Trails Coalition (2021)</t>
  </si>
  <si>
    <r>
      <t xml:space="preserve">- 1/1/2022 grant period opens
- </t>
    </r>
    <r>
      <rPr>
        <b/>
        <sz val="11"/>
        <rFont val="Calibri"/>
        <family val="2"/>
        <scheme val="minor"/>
      </rPr>
      <t>4/10/2022 grants due</t>
    </r>
  </si>
  <si>
    <r>
      <t>- 1/1/2022 grant period opens
-</t>
    </r>
    <r>
      <rPr>
        <b/>
        <sz val="11"/>
        <rFont val="Calibri"/>
        <family val="2"/>
        <scheme val="minor"/>
      </rPr>
      <t xml:space="preserve"> 5/1/2022 grants due</t>
    </r>
  </si>
  <si>
    <r>
      <t xml:space="preserve">- 1/1/2022 grant period opens
- </t>
    </r>
    <r>
      <rPr>
        <b/>
        <sz val="11"/>
        <rFont val="Calibri"/>
        <family val="2"/>
        <scheme val="minor"/>
      </rPr>
      <t>5/15/2022 grants due</t>
    </r>
  </si>
  <si>
    <t>preliminary planning and viability assessment consisting primarily of public input.</t>
  </si>
  <si>
    <t>maybe</t>
  </si>
  <si>
    <r>
      <t xml:space="preserve">In response to Mark Cowan's comments (below) on the focus of the COGP, I simply hid that row on the </t>
    </r>
    <r>
      <rPr>
        <b/>
        <i/>
        <sz val="11"/>
        <color theme="1"/>
        <rFont val="Calibri"/>
        <family val="2"/>
        <scheme val="minor"/>
      </rPr>
      <t>Matrix of Govt. Sources</t>
    </r>
    <r>
      <rPr>
        <sz val="11"/>
        <color theme="1"/>
        <rFont val="Calibri"/>
        <family val="2"/>
        <scheme val="minor"/>
      </rPr>
      <t xml:space="preserve"> worksheet.</t>
    </r>
  </si>
  <si>
    <t>Status of Editing Process</t>
  </si>
  <si>
    <t>Mark replied to my 5/18/2021 email on 5/19/2021</t>
  </si>
  <si>
    <t>Travel Oregon</t>
  </si>
  <si>
    <t>https://industry.traveloregon.com/opportunities/grants/</t>
  </si>
  <si>
    <t>Michelle Woodard, Grants Manager</t>
  </si>
  <si>
    <t>michellew@traveloregon.com</t>
  </si>
  <si>
    <t>Dan returned an email on 4/28/2021 with edits.</t>
  </si>
  <si>
    <t>Alan Thompson, ODOT, 503.986.7202 and 971.375.3903 cell (recommended by Alan)</t>
  </si>
  <si>
    <t>once per biennium</t>
  </si>
  <si>
    <t>$20,000 maximum</t>
  </si>
  <si>
    <t>non-profits, local governments, universities, Tribes</t>
  </si>
  <si>
    <t>historic resources, interpretation;
trail development not funded</t>
  </si>
  <si>
    <t>ü</t>
  </si>
  <si>
    <t>sent email to Kuri on 5/18/2021
Kuri reply received on 5/21/2021</t>
  </si>
  <si>
    <t>Nolan Young
Alan Berry</t>
  </si>
  <si>
    <t>Local governments; Tribes; school districts; transit agencies</t>
  </si>
  <si>
    <t>Applicants may choose to apply for Federal funds, State funds, or both.</t>
  </si>
  <si>
    <t>total amount awarded in recent years or available to award if no history</t>
  </si>
  <si>
    <t>Alan.L.Thompson@ODOT.state.or.us</t>
  </si>
  <si>
    <t>Transforma-tive Projects</t>
  </si>
  <si>
    <t>$32.8 million</t>
  </si>
  <si>
    <t>$640 thousand</t>
  </si>
  <si>
    <t>$793 thousand</t>
  </si>
  <si>
    <t>$5.4 million</t>
  </si>
  <si>
    <t>This is a national program funded by federal fuel taxes.</t>
  </si>
  <si>
    <t>The amount is currently a fraction of federal fuel taxes estimated to be paid by non-highway recreational users.</t>
  </si>
  <si>
    <t>Nationally (as of 2021) RTP is funded at $84 million. The estimated amount paid by non-highway recreational users is $270 million.</t>
  </si>
  <si>
    <t>Oregon's RTP share is $1.6 million. Full funding would put that at around $4.8 million.</t>
  </si>
  <si>
    <t>Federal fuel tax</t>
  </si>
  <si>
    <t>RTP first established by ISTEA in 1991. It has been reauthorized subsequently.</t>
  </si>
  <si>
    <t>This is a national program operated by the National Parks Service (NPS)</t>
  </si>
  <si>
    <t>Established by Congress in 1964 to safeguard our natural areas, water resources, cultural heritage, and to provide recreational opportunities.</t>
  </si>
  <si>
    <t>Funded by federal earnings from off-shore gas and oil leases.</t>
  </si>
  <si>
    <t>States have grant programs for state and local governments.</t>
  </si>
  <si>
    <t>Federal agencies (NPS, Fish &amp; Wildlife, Forestry, BLM) have access to LWCF funds for natural, wildlife, cultural, and recreational objectives.</t>
  </si>
  <si>
    <r>
      <t xml:space="preserve">The </t>
    </r>
    <r>
      <rPr>
        <b/>
        <i/>
        <sz val="11"/>
        <rFont val="Calibri"/>
        <family val="2"/>
        <scheme val="minor"/>
      </rPr>
      <t>Great American Outdoors Act</t>
    </r>
    <r>
      <rPr>
        <sz val="11"/>
        <rFont val="Calibri"/>
        <family val="2"/>
        <scheme val="minor"/>
      </rPr>
      <t xml:space="preserve"> of 2020 provided permanent funding of $900 million per year to LWCF.</t>
    </r>
  </si>
  <si>
    <t>Federal off-shore gas and oil lease revenues; $900 million per year nationally</t>
  </si>
  <si>
    <t>local government portion</t>
  </si>
  <si>
    <t>state government portion</t>
  </si>
  <si>
    <r>
      <t xml:space="preserve">Local governments; </t>
    </r>
    <r>
      <rPr>
        <b/>
        <sz val="11"/>
        <color theme="1"/>
        <rFont val="Calibri"/>
        <family val="2"/>
        <scheme val="minor"/>
      </rPr>
      <t>non-profits</t>
    </r>
  </si>
  <si>
    <t>$40 million</t>
  </si>
  <si>
    <t>$50 million</t>
  </si>
  <si>
    <t>Every 3 years (determining if cycles can be more frequent)</t>
  </si>
  <si>
    <t>Summer 2023 (tentative)</t>
  </si>
  <si>
    <t>$75,000-$750,000 (Project Refinement Federal Planning Grants)                                      $200,000-$4M Construction</t>
  </si>
  <si>
    <t>The primary purpose is to fund off-roadway paths. Some path components on road Right of Way are eligible, such as roadway crossings</t>
  </si>
  <si>
    <t>No, unless an easement exists</t>
  </si>
  <si>
    <t>YES. If any federal funds are used, the entire project becomes federalized.</t>
  </si>
  <si>
    <t>- Project must be completed within 5 years of award
- Grants are reimbursement based</t>
  </si>
  <si>
    <t>A non-profit organization entity responsible for administration of local transportation safety programs (such as Safe Routes to School Partnership).  Any other non-profit should partner with an eligible agency that would then be the grantee</t>
  </si>
  <si>
    <t>In addition to state MAT funding, federal funding is provided through Transportation Alternative funds, or TA. The state of Oregon restricts the use of TA funds to the following project types that are considered "Regional Paths" of "Critical Links":</t>
  </si>
  <si>
    <t>Improves walking and bicycling access in areas where no connections exist, transportation options are limited, or significant safety concerns are addressed by the improvement</t>
  </si>
  <si>
    <t>Improves walking and bicycling access to high need locations (i.e. transportation disadvantaged areas, schools, shopping or employment centers, medical services, connections to transit and regional paths, and downtowns); or</t>
  </si>
  <si>
    <t>Is endorsed by elected bodies along path alignment.</t>
  </si>
  <si>
    <t>Will serve as a connection point for people commuting between communities, or is a part of an officially designated walking and bicycling route; and</t>
  </si>
  <si>
    <t>Connects two or more communities no more than 15 miles apart, or traverses through a single community with a path that is at least 10 mile long</t>
  </si>
  <si>
    <t>“Critical link” means a multiuse path, bicycle trail, or footpath, in an area that meets one or more of the following criteria:</t>
  </si>
  <si>
    <t>A "regional path" that is primarily physically separated from the roadway and;</t>
  </si>
  <si>
    <t>Eligible project types include construction of:</t>
  </si>
  <si>
    <t xml:space="preserve">The MAT is a separate grant program from Connect Oregon and is governed under Oregon Administrative Rule 731-036 (https://secure.sos.state.or.us/oard/displayDivisionRules.action?selectedDivision=568) ​​. </t>
  </si>
  <si>
    <t>​​In 2019, the Oregon Legislature passed House Bill 2592 establish the Multimodal Active Transportation Fund (after dedicated projects), or MAT, for bicycle and pedestrian projects. MAT consists of 7% of the Connect Oregon Fund plus revenues from Oregon’s bicycle excise tax. The legislation also clarifies roles and responsibilities between ODOT and the Oregon Department of Parks and Recreation to provide funding for bicycle and pedestrian projects.</t>
  </si>
  <si>
    <t>Transportation Operating Funds (State)*</t>
  </si>
  <si>
    <t>* Only for cycle one</t>
  </si>
  <si>
    <t>$3.3M</t>
  </si>
  <si>
    <t>$4M</t>
  </si>
  <si>
    <t>$8.2M</t>
  </si>
  <si>
    <t>MultiModal Active Transportation Fund (MAT)</t>
  </si>
  <si>
    <t>$8.2 million</t>
  </si>
  <si>
    <t>$7.3 million</t>
  </si>
  <si>
    <t>$200,000 - $4 million Construction</t>
  </si>
  <si>
    <t>left voice-mail for Alan on 5/21/2021 and sent email with matrix on 5/21/2021
Alan called on 5/24: Brief conversation, will follow up on email.
Alan sent spreadsheet on 5/25/2021. Included edits on the OCP worksheet.</t>
  </si>
  <si>
    <t>Yes, 10.27%, no prior work or prior expenditures apply</t>
  </si>
  <si>
    <t>Yes, 30%, some prior work or prior expenditures may apply as match</t>
  </si>
  <si>
    <t>THOMPSON Alan L</t>
  </si>
  <si>
    <t>to me</t>
  </si>
  <si>
    <t>Hi Jim.</t>
  </si>
  <si>
    <t>I also want to note that Paths are transportation based, as in they must have a utilitarian purpose, such as commuting, shopping. Purely recreational trails are ineligible under community paths program.</t>
  </si>
  <si>
    <t>Alan Thompson (he/him/his)</t>
  </si>
  <si>
    <t>Formula Programs Manager</t>
  </si>
  <si>
    <t>Salem, OR 97301</t>
  </si>
  <si>
    <t>(Hours: M-Th 7:15 am – 5:45 pm)</t>
  </si>
  <si>
    <t>Check out the Oregon Community Paths Program to learn about funding off-road active transportation.</t>
  </si>
  <si>
    <t>Attachments8:06 AM (3 hours ago)</t>
  </si>
  <si>
    <t>555 13th St. NE</t>
  </si>
  <si>
    <t>BELLEFEUILLE Jodi * OPRD</t>
  </si>
  <si>
    <t>Good morning Jim</t>
  </si>
  <si>
    <t>Thanks for taking on this great effort!</t>
  </si>
  <si>
    <t>Attached is the matrix with RTP information filled in. I added one comment on the applicant eligibility box for you to decide how much detail should be included.</t>
  </si>
  <si>
    <t>I wasn’t sure how to answer the special conditions boxes for grantees or applicants. Looking at some of the boxes that were filled in, there are various RTP policies that could be considered special conditions but that seemed like too much detail to go into. I left them blank but am happy to chat if you have more information about what you’re looking for.</t>
  </si>
  <si>
    <t>A couple other resources:</t>
  </si>
  <si>
    <t>The Resources sidebar on the RTP webpage includes two potential funding source documents (one for trails, one for general recreation). Those are generic lists that require a bit of research to find out what current funding opportunities exist. https://www.oregon.gov/oprd/GRA/Pages/GRA-rtp.aspx</t>
  </si>
  <si>
    <t>Starting on page 146 of the current SCORP is a list of non-motorized funding sources. I didn’t compare it to your list and you likely caught all or most of them. You could take a look to see if there are any others to include: https://www.oregon.gov/oprd/PRP/Documents/SCORP-2019-2023-Final.pdf</t>
  </si>
  <si>
    <t>Thanks again!</t>
  </si>
  <si>
    <t>___________________________________________________________________________________________________________________________________________________________________________________________________________________________________________________</t>
  </si>
  <si>
    <t>she/her/hers (why?)</t>
  </si>
  <si>
    <t>Attachments9:09 AM (2 hours ago)</t>
  </si>
  <si>
    <t>Jodi Bellefeuille |  RTP &amp; ORTAC Coordinator</t>
  </si>
  <si>
    <t>Cell: 503-856-6316</t>
  </si>
  <si>
    <t>https://www.oregon.gov/oprd/PRP/Documents/SCORP-2019-2023-Final.pdf</t>
  </si>
  <si>
    <t>email sent to Jodi on 5/18/2021
Jodi sent email with amended spreadsheet on 5/25/2021</t>
  </si>
  <si>
    <t>- $10k minimum
- $150,000 recommended maximum for non-motorized projects
- No maximum for motorized projects</t>
  </si>
  <si>
    <t>$109,248 (non-motorized)</t>
  </si>
  <si>
    <t>9 (non-motorized)</t>
  </si>
  <si>
    <t xml:space="preserve">- construction of new trails
- major trail rehabilitation projects
- trailhead and trail support facilities
- land acquisition or easements for trails
- safety and education programs or materials
- equipment purchases (restrictions apply)
- assessment of trails for maintenance and accessibility
</t>
  </si>
  <si>
    <t>Non-Profit organizations may apply, however:</t>
  </si>
  <si>
    <t>Must have land managing agency's permission.</t>
  </si>
  <si>
    <t>Must be registered with the State of Oregon for at least 3 years prior to the application.</t>
  </si>
  <si>
    <t>Cost for planning, design &amp; engineering may not exceed 15% of total project cost</t>
  </si>
  <si>
    <r>
      <rPr>
        <b/>
        <sz val="11"/>
        <color theme="1"/>
        <rFont val="Calibri"/>
        <family val="2"/>
        <scheme val="minor"/>
      </rPr>
      <t>yes, but willing seller only, yellow book appraisal required with application</t>
    </r>
    <r>
      <rPr>
        <sz val="11"/>
        <color theme="1"/>
        <rFont val="Calibri"/>
        <family val="2"/>
        <scheme val="minor"/>
      </rPr>
      <t xml:space="preserve">
(However, if land was condemmed using other funds, an RTP project may occur there.)</t>
    </r>
  </si>
  <si>
    <r>
      <t xml:space="preserve">federal, state &amp; local governments + tribes + </t>
    </r>
    <r>
      <rPr>
        <b/>
        <sz val="11"/>
        <color theme="1"/>
        <rFont val="Calibri"/>
        <family val="2"/>
        <scheme val="minor"/>
      </rPr>
      <t>non-profits</t>
    </r>
    <r>
      <rPr>
        <sz val="11"/>
        <color theme="1"/>
        <rFont val="Calibri"/>
        <family val="2"/>
        <scheme val="minor"/>
      </rPr>
      <t xml:space="preserve"> (see OPRD RTP worksheet for requirements)</t>
    </r>
  </si>
  <si>
    <t>yes, easement must be for a minimum of 25 years</t>
  </si>
  <si>
    <t>yes, but only if easement or other legally binding agreement is in place and grants public access for at least 25 years</t>
  </si>
  <si>
    <t>20% match required</t>
  </si>
  <si>
    <t>Robert Spurlock, Metro (term expiring in 2021)</t>
  </si>
  <si>
    <t>every two years (we may be moving to annual after this year - 2021)</t>
  </si>
  <si>
    <t>-$6.9M over 3 biennial grant cycles (2014-2018). Average amount per cycle was about $2.3M.</t>
  </si>
  <si>
    <t>Average grant amount from 2011 to 2018:  $189,510. Grants ranged from $12k up to $665k.</t>
  </si>
  <si>
    <t>maybe - we would need specific information to be able to answer.</t>
  </si>
  <si>
    <t>-50% match requirement. (Use of other federal financial assistance in a project assisted with LWCF is prohibited, except in those instances where the statutory provisions of a subsequent federal aid program explicitly allows recipients to use such assistance as match for another federal program, such as the CDBG Program and RTP.)</t>
  </si>
  <si>
    <t>6f boundary; conversion process is a heavy lift. Post-completion and stewardship requirements are cited in the LWCF Federal Manual, chapter 8:  https://www.nps.gov/subjects/lwcf/upload/LWCF-FA-Manual-Vol-71-3-11-2021-final.pdf</t>
  </si>
  <si>
    <t>All eligible project sponsors, including those that have other than public outdoor recreation purposes, must be able to commit its resources to the perpetual stewardship of the Fund-assisted public outdoor recreation area pursuant to the LWCF Act at 54 U.S.C. § 200305(f)(3).</t>
  </si>
  <si>
    <t>Anticipated 2022 schedule (same dates each year):
- 4/1/2022 grant period opens
- 4/30/2022 letter of intent
- 6/15/2022 grants due</t>
  </si>
  <si>
    <t>Following screen shots are directly from the Metro produced Local Share Handbook (March, 2021)</t>
  </si>
  <si>
    <t>Cover and Table of Contents</t>
  </si>
  <si>
    <t>pages 8, 9, 10:  Emphasis on Equity, Bond Measure Principles</t>
  </si>
  <si>
    <t>Eligible Local Share Investments</t>
  </si>
  <si>
    <t>Local Share Project-Specific Criteria</t>
  </si>
  <si>
    <t>Must meet at least 1 Climate Resiliancy Criteria</t>
  </si>
  <si>
    <t>Must meet at least 1 of 10 other Project-Specific Criteria</t>
  </si>
  <si>
    <t>pages 11 - 24:  Local Share Criteria &amp; Eligible Investments</t>
  </si>
  <si>
    <t>Community Engagement anad Racial Equity</t>
  </si>
  <si>
    <t>Economic Equity (Program Criteria 6)</t>
  </si>
  <si>
    <t>Meaningful Engagement (Program Criteria 1 &amp; 2)</t>
  </si>
  <si>
    <t>Supporting Resilient Communities (Program Criteria 5)</t>
  </si>
  <si>
    <t>pages 25 - 31:  Responsibilities, Project Proposals, Funding</t>
  </si>
  <si>
    <t>Responsibilities of Metro and Park Providers</t>
  </si>
  <si>
    <t>Community Oversight Committee</t>
  </si>
  <si>
    <t>Park Providers</t>
  </si>
  <si>
    <t>Distribution of Funds</t>
  </si>
  <si>
    <t>Allocation of Local Share Funds</t>
  </si>
  <si>
    <t>Eligible Capital Costs</t>
  </si>
  <si>
    <t>10% Cap on Overhead, Project Staff, and Indirect Project Costs</t>
  </si>
  <si>
    <t>Budgeting</t>
  </si>
  <si>
    <t>Project Proposal and Approval</t>
  </si>
  <si>
    <t>Steps from Project Submittal to Approval (13 steps)</t>
  </si>
  <si>
    <t>Project Submittal Package</t>
  </si>
  <si>
    <t>Release of Funds</t>
  </si>
  <si>
    <t>Technical Assistance</t>
  </si>
  <si>
    <t>Monitoring and Data Tracking</t>
  </si>
  <si>
    <t>Additional Resources</t>
  </si>
  <si>
    <t>Doubtful</t>
  </si>
  <si>
    <t>No, but leverage is expected.</t>
  </si>
  <si>
    <t>Yes, subject to confirmation. Crossings likely OK.
Llonger sections within ROW???</t>
  </si>
  <si>
    <t>Additional Bond Program Criteria and Project-Specific Criteria must be met.</t>
  </si>
  <si>
    <t>https://www.oregonmetro.gov/public-projects/parks-and-nature-bond-measure/local-share</t>
  </si>
  <si>
    <t>Local park providers within Metro's region.</t>
  </si>
  <si>
    <t>Portland area local governments that are park providers. Subject to Metro approval.</t>
  </si>
  <si>
    <r>
      <t xml:space="preserve">local park providers and </t>
    </r>
    <r>
      <rPr>
        <b/>
        <sz val="11"/>
        <color theme="1"/>
        <rFont val="Calibri"/>
        <family val="2"/>
        <scheme val="minor"/>
      </rPr>
      <t>non-profits</t>
    </r>
  </si>
  <si>
    <t>Now through full expenditure of the $92 million allocation.</t>
  </si>
  <si>
    <t>Project overhead is limited to 10%. (Subject to confir-mation: some project development, design, engineering &amp; project management expenses may be considered part of a capital expense.)</t>
  </si>
  <si>
    <t>Lottery bond funds are lined up as a future funding source, but no funds available now (2021)</t>
  </si>
  <si>
    <t>These funds are from purely state sources, so they are included in the state funded project pot.</t>
  </si>
  <si>
    <r>
      <t xml:space="preserve">Alan Thompson, ODOT
</t>
    </r>
    <r>
      <rPr>
        <u/>
        <sz val="11"/>
        <color rgb="FF0070C0"/>
        <rFont val="Calibri"/>
        <family val="2"/>
        <scheme val="minor"/>
      </rPr>
      <t xml:space="preserve">Alan.L.Thompson@ODOT.state.or.us
</t>
    </r>
    <r>
      <rPr>
        <sz val="11"/>
        <rFont val="Calibri"/>
        <family val="2"/>
        <scheme val="minor"/>
      </rPr>
      <t>971.375.3903 cell</t>
    </r>
  </si>
  <si>
    <r>
      <t xml:space="preserve">Yes, </t>
    </r>
    <r>
      <rPr>
        <b/>
        <sz val="11"/>
        <color theme="1"/>
        <rFont val="Calibri"/>
        <family val="2"/>
        <scheme val="minor"/>
      </rPr>
      <t>with caveat that it serve a transportation purpose</t>
    </r>
    <r>
      <rPr>
        <sz val="11"/>
        <color theme="1"/>
        <rFont val="Calibri"/>
        <family val="2"/>
        <scheme val="minor"/>
      </rPr>
      <t xml:space="preserve"> and meet Americans with Disability Act requirements. Gravel or soft surface trails ineligible</t>
    </r>
  </si>
  <si>
    <r>
      <t>Local governments; Tribes; school districts; transit agencies;</t>
    </r>
    <r>
      <rPr>
        <b/>
        <sz val="11"/>
        <color theme="1"/>
        <rFont val="Calibri"/>
        <family val="2"/>
        <scheme val="minor"/>
      </rPr>
      <t xml:space="preserve"> non-profits</t>
    </r>
    <r>
      <rPr>
        <sz val="11"/>
        <color theme="1"/>
        <rFont val="Calibri"/>
        <family val="2"/>
        <scheme val="minor"/>
      </rPr>
      <t xml:space="preserve"> (in partnership with local gov't.)</t>
    </r>
  </si>
  <si>
    <r>
      <t xml:space="preserve">YES, </t>
    </r>
    <r>
      <rPr>
        <b/>
        <sz val="11"/>
        <color theme="1"/>
        <rFont val="Calibri"/>
        <family val="2"/>
        <scheme val="minor"/>
      </rPr>
      <t>but must have a transportation purpose</t>
    </r>
    <r>
      <rPr>
        <sz val="11"/>
        <color theme="1"/>
        <rFont val="Calibri"/>
        <family val="2"/>
        <scheme val="minor"/>
      </rPr>
      <t>. Purely recreational trails are ineligible. Planning funds are federal which also federalizes all subsequent phases of the project.</t>
    </r>
  </si>
  <si>
    <t>Because the source of funds for the Oregon Community Paths progam is the Oregon Multimodal Active Transportation Fund (OMAT), Alan Thompson suggests that this row of OMAT information be retained.</t>
  </si>
  <si>
    <t>5 types of projects are eligible for funding with Local Share. 3 project types specifically apply to trails and trailheads:
- Acquisition of Park Land
- Developing Public Access Facilities
- Design and Construction of Trails.</t>
  </si>
  <si>
    <t>not operated as a grant program</t>
  </si>
  <si>
    <t>8 in 2021</t>
  </si>
  <si>
    <t>13 in 2021</t>
  </si>
  <si>
    <t>notes</t>
  </si>
  <si>
    <t>Mark Cowan suggested that the County Opportunity Grant row be removed from the matrix because the use of the funds really doesn't line up well with trail projects.</t>
  </si>
  <si>
    <t>This may need some interpretation to achieve perfect understanding.</t>
  </si>
  <si>
    <t>NA. This is a new program.</t>
  </si>
  <si>
    <t>Local governments (cities, counties, park districts) within Metro region</t>
  </si>
  <si>
    <r>
      <rPr>
        <b/>
        <sz val="11"/>
        <color theme="1"/>
        <rFont val="Calibri"/>
        <family val="2"/>
        <scheme val="minor"/>
      </rPr>
      <t>YES</t>
    </r>
    <r>
      <rPr>
        <sz val="11"/>
        <color theme="1"/>
        <rFont val="Calibri"/>
        <family val="2"/>
        <scheme val="minor"/>
      </rPr>
      <t>. Projects must be on the Regional Trails System Plan map. Metro expects their own staff to be very active in trail easement acquisition. $10 million of the $40 million allocation is planned for acquisition.</t>
    </r>
  </si>
  <si>
    <t>YES, as long as the project is shown on the Regional Trails System Plan Map.</t>
  </si>
  <si>
    <t>YES (must be capital), as long as the project is shown on the Regional Trails System Plan Map.</t>
  </si>
  <si>
    <t>YES, as long as the capital asset is owned by a local government.</t>
  </si>
  <si>
    <t>YES, amount TBD.</t>
  </si>
  <si>
    <r>
      <t xml:space="preserve">Robert Spurlock, Metro, 503.318.5222
</t>
    </r>
    <r>
      <rPr>
        <u/>
        <sz val="11"/>
        <color rgb="FF0070C0"/>
        <rFont val="Calibri"/>
        <family val="2"/>
        <scheme val="minor"/>
      </rPr>
      <t>robert.spurlock@oregonmetro.gov</t>
    </r>
  </si>
  <si>
    <t>suballocations:</t>
  </si>
  <si>
    <t>Metro-led land acquisition</t>
  </si>
  <si>
    <t>grant program</t>
  </si>
  <si>
    <t>program overhead</t>
  </si>
  <si>
    <t>Projects must be on Regional Trails System Plan Map. Eligible capital activities are planning, design, acquisition, construction.</t>
  </si>
  <si>
    <t>Probably 1-time. Slight chance of a second round.</t>
  </si>
  <si>
    <t>Oregon Lottery, Bicycle Excise Tax, Vehicle Privilege Tax via OMAT</t>
  </si>
  <si>
    <t>Federal Transportation Alternatives fund (TA) via OMAT</t>
  </si>
  <si>
    <t>OMAT funds the Oregon Community Paths Program.</t>
  </si>
  <si>
    <t>Transportation Operating Funds (TOF)(State)*</t>
  </si>
  <si>
    <t>TOF</t>
  </si>
  <si>
    <t>Transportation Operating Fund</t>
  </si>
  <si>
    <t>A non-federalized ODOT fund</t>
  </si>
  <si>
    <t>Metro Council expected to be directly involved in selecting projects for funding</t>
  </si>
  <si>
    <t>courtney@traveloregon.com</t>
  </si>
  <si>
    <t>Courtney Brie Doss</t>
  </si>
  <si>
    <r>
      <rPr>
        <sz val="10"/>
        <rFont val="Helvetica Neue"/>
      </rPr>
      <t xml:space="preserve">Barbara Rice
</t>
    </r>
    <r>
      <rPr>
        <u/>
        <sz val="10"/>
        <color theme="10"/>
        <rFont val="Helvetica Neue"/>
      </rPr>
      <t>pwr_rtca@nps.gov</t>
    </r>
  </si>
  <si>
    <t>Must consult with program contact prior to submittal</t>
  </si>
  <si>
    <t>Yes (confirm this)</t>
  </si>
  <si>
    <t>Assistance with project vision, stakeholder identification, public engagement, funding strategies, prioritization, concensus building</t>
  </si>
  <si>
    <t>RAISE</t>
  </si>
  <si>
    <t>https://www.transportation.gov/RAISEgrants</t>
  </si>
  <si>
    <t>Rebuilding American Infrastructure with Sustainability and Equity (RAISE)</t>
  </si>
  <si>
    <t>US Department of Transportation</t>
  </si>
  <si>
    <t>RAISE is the successor to TIGER and BUILD.</t>
  </si>
  <si>
    <t>Funds must be obligated within 2 years of the end of the funding fiscal year</t>
  </si>
  <si>
    <t>Requires a benefits to costs analysis.</t>
  </si>
  <si>
    <t>Assume Yes</t>
  </si>
  <si>
    <t>Assume YES</t>
  </si>
  <si>
    <t xml:space="preserve">Infrastructure improvement and rehabilitation. Criteria are safety, sustainability, economic competitiveness, quality of life, </t>
  </si>
  <si>
    <r>
      <t xml:space="preserve">RAISEgrants@dot.gov
</t>
    </r>
    <r>
      <rPr>
        <sz val="11"/>
        <rFont val="Calibri"/>
        <family val="2"/>
        <scheme val="minor"/>
      </rPr>
      <t>202.366.0301
M-F, 8 am-5 pm, Eastern Time</t>
    </r>
  </si>
  <si>
    <t>Sellwood Bridge replacement</t>
  </si>
  <si>
    <t>South Waterfront elevated roadway</t>
  </si>
  <si>
    <t>N Rivergate bridge over railroads</t>
  </si>
  <si>
    <t>TIGER 2016</t>
  </si>
  <si>
    <t>$17.7 million</t>
  </si>
  <si>
    <t>TIGER 2011</t>
  </si>
  <si>
    <t>$23.2 million</t>
  </si>
  <si>
    <t>TIGER 2009</t>
  </si>
  <si>
    <t>$10.1 million</t>
  </si>
  <si>
    <t>TIGER 2014</t>
  </si>
  <si>
    <t>Wash Co. active transportation mgmt</t>
  </si>
  <si>
    <t>TIGER 2010</t>
  </si>
  <si>
    <t>$1.5 million</t>
  </si>
  <si>
    <t>Wash Co. transportation planning</t>
  </si>
  <si>
    <t>Hood River bridge pre-construction</t>
  </si>
  <si>
    <t>BUILD 2020</t>
  </si>
  <si>
    <t>$5.0 million of $6.25 million total</t>
  </si>
  <si>
    <t>$2.0 million</t>
  </si>
  <si>
    <t>I-5 electric car corridor</t>
  </si>
  <si>
    <t>$1.47 million</t>
  </si>
  <si>
    <t>TIGER 2013</t>
  </si>
  <si>
    <t>Port of Garibaldi wharf revitalization</t>
  </si>
  <si>
    <t>BUILD 1</t>
  </si>
  <si>
    <t>$19.4 million of $25.9 million total</t>
  </si>
  <si>
    <t>$15.5 million of $39.4 million</t>
  </si>
  <si>
    <t>BUILD 2019</t>
  </si>
  <si>
    <t>4 miles road re-build Medford to Phoenix</t>
  </si>
  <si>
    <t>Port of Morrow rail to barge</t>
  </si>
  <si>
    <t>TIGER 2012</t>
  </si>
  <si>
    <t>Siskiyou railroad improvements</t>
  </si>
  <si>
    <t>$7.1 million</t>
  </si>
  <si>
    <t>Coos Bay railroad improvements</t>
  </si>
  <si>
    <t>$13.6 million</t>
  </si>
  <si>
    <t>Port of Newport deepwater port &amp; access</t>
  </si>
  <si>
    <t>TIGER 2015</t>
  </si>
  <si>
    <t>From 2009 through 2020, TIGER and BUILD funded the following projects in Oregon.</t>
  </si>
  <si>
    <t>average per year</t>
  </si>
  <si>
    <t>1 per year</t>
  </si>
  <si>
    <t>Local governments, tribes, ports, railroads</t>
  </si>
  <si>
    <t>$1 billion nationally in 2021</t>
  </si>
  <si>
    <t>$1.5 to $23.2 million over the 12 year history</t>
  </si>
  <si>
    <t>Possibly. Need to confirm this.</t>
  </si>
  <si>
    <t>Appears to be a factor recently</t>
  </si>
  <si>
    <t>???</t>
  </si>
  <si>
    <t>Annually</t>
  </si>
  <si>
    <t>US Dept of Transportation</t>
  </si>
  <si>
    <t>sent email to Michelle on 5/21/2021
sent follow-up email on 6/7/2021</t>
  </si>
  <si>
    <t>AJP</t>
  </si>
  <si>
    <r>
      <t>Tyler Frisbee
Metro</t>
    </r>
    <r>
      <rPr>
        <u/>
        <sz val="11"/>
        <color rgb="FF0070C0"/>
        <rFont val="Calibri"/>
        <family val="2"/>
        <scheme val="minor"/>
      </rPr>
      <t xml:space="preserve">
tyler.frisbee@oregonmetro.gov</t>
    </r>
  </si>
  <si>
    <t>RFFA grant program will be combined with Metro Bond Measure (2019) Trail Construction Grant Program</t>
  </si>
  <si>
    <r>
      <rPr>
        <b/>
        <sz val="11"/>
        <color theme="1"/>
        <rFont val="Calibri"/>
        <family val="2"/>
        <scheme val="minor"/>
      </rPr>
      <t xml:space="preserve">Metro Bond Measure - 2019
</t>
    </r>
    <r>
      <rPr>
        <b/>
        <sz val="14"/>
        <color theme="1"/>
        <rFont val="Calibri"/>
        <family val="2"/>
        <scheme val="minor"/>
      </rPr>
      <t>Trails</t>
    </r>
    <r>
      <rPr>
        <sz val="11"/>
        <color theme="1"/>
        <rFont val="Calibri"/>
        <family val="2"/>
        <scheme val="minor"/>
      </rPr>
      <t xml:space="preserve">
$40 million of $475 million bond total
</t>
    </r>
    <r>
      <rPr>
        <b/>
        <sz val="12"/>
        <color rgb="FFFF0000"/>
        <rFont val="Calibri"/>
        <family val="2"/>
        <scheme val="minor"/>
      </rPr>
      <t>Trail Acquisition Program
$10 million allocation</t>
    </r>
  </si>
  <si>
    <r>
      <t xml:space="preserve">NPS Rivers, Trails, and Conservaton Assistance
</t>
    </r>
    <r>
      <rPr>
        <sz val="11"/>
        <color theme="1"/>
        <rFont val="Calibri"/>
        <family val="2"/>
        <scheme val="minor"/>
      </rPr>
      <t>An assistance program providing assistance to community-lead conservation and outdoor recreation projects.</t>
    </r>
  </si>
  <si>
    <t>Sent email to Barbara Rice on 6/8/2021
Reply received on 6/8/2021</t>
  </si>
  <si>
    <t>American Jobs Plan (AJP)</t>
  </si>
  <si>
    <t>A proposed act of Congress made by President Biden in early 2021.</t>
  </si>
  <si>
    <t>Now under consideration by Democrats and Republicans who have not yet come to agreement on the overall size and scope, or how it will be funded.</t>
  </si>
  <si>
    <t>Local contact for AJP:</t>
  </si>
  <si>
    <t>Tyler Frisbee</t>
  </si>
  <si>
    <t>tyler.frisbee@oregonmetro.gov</t>
  </si>
  <si>
    <t>email to Tyler Frisbee on 6/9/2021</t>
  </si>
  <si>
    <t>While this is an ODOT pass-through, it is not a state competitive program. Local governments apply directly to USDOT. Funds are divided between urban and rural projects. Multi-modal trail projects compete directly with highway, rail, and port projects. Highly competititve on a national basis.</t>
  </si>
  <si>
    <t>email to Rob Nosse on 6/9/2021</t>
  </si>
  <si>
    <t>Coronavirus Aid, Relief, and Economic Security Act (CARES Act)</t>
  </si>
  <si>
    <t>American Jobs Plan</t>
  </si>
  <si>
    <t>President Biden's infrastructure plan (2021)</t>
  </si>
  <si>
    <t>INVEST</t>
  </si>
  <si>
    <t>President Joe Biden</t>
  </si>
  <si>
    <t>Metro, Tyler Frisbee</t>
  </si>
  <si>
    <t>Peter DeFazio, Oregon Congressman, Chair of Transportation and Infrastructure Committee</t>
  </si>
  <si>
    <t>As of June, 2021, a proposed act that realigns federal priorities, initiates new grant programs, and will likely increase RFFA allocation to Metro</t>
  </si>
  <si>
    <t>HSIP</t>
  </si>
  <si>
    <t>Highway Safety Improvement Program</t>
  </si>
  <si>
    <t>ODOT, Metro, PBOT</t>
  </si>
  <si>
    <t>A federal transportation safety program inclusive of Vision Zero, Safe Routes to School</t>
  </si>
  <si>
    <t>TIGER</t>
  </si>
  <si>
    <t xml:space="preserve">Local governments, ports, transit agencies, railroads, tribes, </t>
  </si>
  <si>
    <t>A federal transportation program that provided grants directly to local governments, railroads, ports, transit agencies, and tribes from 2009 to 2016. Replaced by BUILD.</t>
  </si>
  <si>
    <t>BUILD</t>
  </si>
  <si>
    <t>A federal transportation program that provided grants directly to local governments, railroads, ports, transit agencies, and tribes from 2017 to 2020. Replaced TIGER and was replaced by RAISE.</t>
  </si>
  <si>
    <t>A federal transportation program that provided grants directly to local governments, railroads, ports, transit agencies, and tribes from 2021 to ?. Replaces BUILD.</t>
  </si>
  <si>
    <t>Rebuilding American Infrastructure with Sustainability and Equity</t>
  </si>
  <si>
    <t>Manager</t>
  </si>
  <si>
    <t>M.G. Devereaux</t>
  </si>
  <si>
    <t>Investing in a New Vision for the Environment and Surface Transportation</t>
  </si>
  <si>
    <t>A bill created by the Transportation and Infrastructure Committee of the U.S. House of Representatives in 2021, chaired by Congressman Peter Defazio, Oregon.</t>
  </si>
  <si>
    <t>Being tracked by Tyler Frisbee, Metro.</t>
  </si>
  <si>
    <t>503.805.5579</t>
  </si>
  <si>
    <t>Transportation Investments Generating Economic Recovery</t>
  </si>
  <si>
    <t>Better Utilizing Investments to Leverage Development</t>
  </si>
  <si>
    <t>(PROPOSED)
Investing in a New Vision for the Environment and Surface Transportation</t>
  </si>
  <si>
    <t>email attachment from Tyler Frisbee on 6/9/2021.</t>
  </si>
  <si>
    <t>USDOT RAISE
Rebuilding American Infrastructure with Sustainability and Equity
(successor to TIGER and BUILD)</t>
  </si>
  <si>
    <t>(PROPOSED)
American Jobs Plan (Biden infrastructure bill)</t>
  </si>
  <si>
    <t>Federalization of Projects</t>
  </si>
  <si>
    <t>This worksheet is reserved for describing the additional requirements and impacts of having a trail project "federalized" through the use of federal funding sources.</t>
  </si>
  <si>
    <t>Note that funding sources on the Matrix worksheet specify whether or not funds are federalized in column "Y".</t>
  </si>
  <si>
    <t>As reported in the media:</t>
  </si>
  <si>
    <t>"Another $240 million of the budget will go to projects and services the Democratic legislative leaders have authorized each representative and senator to pick in their districts. Each representative can decide how to allocate $2 million in federal aid, while each sentaor has discretion over $4 million, under the plan announced earlier this session by Senate President Peter Courtney and (House Speaker Tina) Kotek.</t>
  </si>
  <si>
    <t>$240 million statewide</t>
  </si>
  <si>
    <t>passed by voters on November 10, 2019</t>
  </si>
  <si>
    <t>May, 1995</t>
  </si>
  <si>
    <t>Nov., 2019</t>
  </si>
  <si>
    <t>1st successful Metro bond measure</t>
  </si>
  <si>
    <t>Nov., 2006</t>
  </si>
  <si>
    <r>
      <t>Tyler Frisbee
Metro</t>
    </r>
    <r>
      <rPr>
        <u/>
        <sz val="11"/>
        <color rgb="FF0070C0"/>
        <rFont val="Calibri"/>
        <family val="2"/>
        <scheme val="minor"/>
      </rPr>
      <t xml:space="preserve">
tyler.frisbee@oregonmetro.gov
</t>
    </r>
    <r>
      <rPr>
        <sz val="11"/>
        <rFont val="Calibri"/>
        <family val="2"/>
        <scheme val="minor"/>
      </rPr>
      <t>Peter DeFazio</t>
    </r>
    <r>
      <rPr>
        <u/>
        <sz val="11"/>
        <color rgb="FF0070C0"/>
        <rFont val="Calibri"/>
        <family val="2"/>
        <scheme val="minor"/>
      </rPr>
      <t xml:space="preserve">
</t>
    </r>
  </si>
  <si>
    <t>Oregon Legislative One-Time (2021)</t>
  </si>
  <si>
    <t>Phone interview with Rob Nosse, Oregon Legislature, Dist. 42, on 6/13/2021.</t>
  </si>
  <si>
    <t>Confirm media reporting of:</t>
  </si>
  <si>
    <t>Does the funding source have a name?</t>
  </si>
  <si>
    <t>What are the sideboards for use of the funds?</t>
  </si>
  <si>
    <t>Are you looking for IN-DISTRICT needs?</t>
  </si>
  <si>
    <t>Grants to non-profits?</t>
  </si>
  <si>
    <t>In specific areas?</t>
  </si>
  <si>
    <t>housing</t>
  </si>
  <si>
    <t>emergency assistance</t>
  </si>
  <si>
    <t>environment</t>
  </si>
  <si>
    <t>What about pass through to existing State, City, or County programs?</t>
  </si>
  <si>
    <t>education</t>
  </si>
  <si>
    <t>infrastructure</t>
  </si>
  <si>
    <t>What is the source of funds?</t>
  </si>
  <si>
    <t>Is it truly a one-time event?</t>
  </si>
  <si>
    <t>First appointed on 6/26/2014, won elections in 2016, 2018, 2020.</t>
  </si>
  <si>
    <t>How should a non-profit approach you or other legislators about a funding need?</t>
  </si>
  <si>
    <t>Oregon Humanitarian Trust (similar to Oregon Cultural Trust)</t>
  </si>
  <si>
    <t>Do you have a staff person assigned?</t>
  </si>
  <si>
    <t>Should be considered a one-time for now, BUT there is potential for another round.</t>
  </si>
  <si>
    <t>A federal act lead by President Biden. This is the act and mechanism US Congress put in place to assist States, Cities, and Local Governments.</t>
  </si>
  <si>
    <t>The State of Oregon received $2.4 to $2.6 Billion. When counties and cities are included, the state received around $6 Billion.</t>
  </si>
  <si>
    <t>The regulatory framework is set by the US Treasury Department.</t>
  </si>
  <si>
    <t>Staff at the State of Oregon provide advice to Oregon Representatives (60) and Senators (30)</t>
  </si>
  <si>
    <t>Federal government</t>
  </si>
  <si>
    <t>State of Oregon revenues are much better than expected.</t>
  </si>
  <si>
    <t>Counties and Cities also received money from the federal government under the same Act.</t>
  </si>
  <si>
    <t>Absolutely YES.</t>
  </si>
  <si>
    <t>What kind of project is a good fit?</t>
  </si>
  <si>
    <t>ONE-TIME expenditure.</t>
  </si>
  <si>
    <t>Note to Self:</t>
  </si>
  <si>
    <t>Capital expenditure</t>
  </si>
  <si>
    <t>Planning Study</t>
  </si>
  <si>
    <t>mental health &amp; detox</t>
  </si>
  <si>
    <t>these are all good:</t>
  </si>
  <si>
    <t>Rep. Nosse has already committed close to all of his allocation to:</t>
  </si>
  <si>
    <t>Street Roots ($1 million for an operations center building)</t>
  </si>
  <si>
    <t>Central City Concern (a little under $1 million to set up a facility for houseless people to recover after a hospital stay)</t>
  </si>
  <si>
    <t>small amount pledged to OMSI in support of relocating SE Water Street</t>
  </si>
  <si>
    <t>Rob encouraged meeting with legislators after current session closes at end of June, 2021.  So, meeting in July would be good.</t>
  </si>
  <si>
    <t>Seth Dugan-Knight</t>
  </si>
  <si>
    <t>Just send Rob an email asking for a face-to-face meeting in July</t>
  </si>
  <si>
    <t>Most or all of the legislators committed funds in April.</t>
  </si>
  <si>
    <t>Governor Brown is able to exercise line item veto to avoid funding inappropriate projects</t>
  </si>
  <si>
    <t>Rob also mentioned a one-time program to provide education incentives for people to enter the mental health field.</t>
  </si>
  <si>
    <t>Funds cannot be used to offset existing tax revenues (e.g., give special treatment to people or businesses as tax break)</t>
  </si>
  <si>
    <t>Rob thinks the County has already allocated their ARPA funds to human service needs.</t>
  </si>
  <si>
    <t>Rob doesn't know if the City has done so or not.</t>
  </si>
  <si>
    <t>10% design with special emphasis on cost estimate</t>
  </si>
  <si>
    <t>Will be a bill this month (a Xmas tree bill) itemizing all expenditures supported by legislators</t>
  </si>
  <si>
    <t>$2 million through each state legislator (60)</t>
  </si>
  <si>
    <t>$4 million through each state senator (30)</t>
  </si>
  <si>
    <t>Kathleen Taylor, elected in 2016, 2020 is State Senator for District 21.</t>
  </si>
  <si>
    <t>Yes. It's called ARPA at the state level too.</t>
  </si>
  <si>
    <t>Emily Pfeiffer</t>
  </si>
  <si>
    <t>ARPA</t>
  </si>
  <si>
    <t>State, County, City elected officials</t>
  </si>
  <si>
    <t>America Rescue Plan Act</t>
  </si>
  <si>
    <t>President Biden's government rescue plan (2021)</t>
  </si>
  <si>
    <t>American Rescue Plan Act (ARPA)</t>
  </si>
  <si>
    <t>https://en.wikipedia.org/wiki/American_Rescue_Plan_Act_of_2021#:~:text=The%20American%20Rescue%20Plan%20Act,from%20the%20economic%20and%20health</t>
  </si>
  <si>
    <t>Enacted in March, 2021, authorizing $1.9 trillion nationally.</t>
  </si>
  <si>
    <t>American Rescue Plan Act (ARPA) via Oregon State Representatives and Oregon State Senators</t>
  </si>
  <si>
    <t>Back to Matrix</t>
  </si>
  <si>
    <t>Oregon Parks &amp; Recreation: RECREATIONAL TRAILS PROGRAM</t>
  </si>
  <si>
    <r>
      <t xml:space="preserve">nickname or acronym
</t>
    </r>
    <r>
      <rPr>
        <b/>
        <i/>
        <sz val="11"/>
        <color rgb="FFFF0000"/>
        <rFont val="Calibri"/>
        <family val="2"/>
        <scheme val="minor"/>
      </rPr>
      <t>AND LINK TO WORKSHEET</t>
    </r>
  </si>
  <si>
    <t>Oregon Parks &amp; Recreation:  LAND &amp; WATER CONSERVATION FUND</t>
  </si>
  <si>
    <t>Oregon Parks &amp; Recreation:  LOCAL GOVERNMENT GRANT PROGRAM</t>
  </si>
  <si>
    <t>Oregon Parks &amp; Recreation:  ALL-TERRAIN VEHICLE GRANT PROGRAM</t>
  </si>
  <si>
    <t>Oregon Parks &amp; Recreation:  COUNTY OPPORTUNITY GRANT PROGRAM</t>
  </si>
  <si>
    <t>Oregon Parks &amp; Recreation:  HERITAGE GRANTS</t>
  </si>
  <si>
    <t>Metro Fund Sources for Trails:  REGIONAL FLEXIBLE FUND ALLOCATION (RFFA)</t>
  </si>
  <si>
    <t>$10.5 million per year is the 12 year average for Oregon</t>
  </si>
  <si>
    <t>TRAIL DEVELOPMENT GRANT PROGRAM</t>
  </si>
  <si>
    <t>Trails Program Total</t>
  </si>
  <si>
    <t>up to</t>
  </si>
  <si>
    <t>Local cities and park districts that have a Parks SDC fee (not all do) will generally let the agency providing parks services recommend allocations to policy makers.</t>
  </si>
  <si>
    <t>Local cities that have a Transportation SDC fee (not all do) will generally let the agency providing transportation services recommend allocations to policy makers.</t>
  </si>
  <si>
    <t>Can a local jurisdiction propose that funds from this pot be used for acquisition?</t>
  </si>
  <si>
    <t>Is this portion of the trails program being run as a grant program, or does Metro alone decide acquisition priorities through a ranking system?</t>
  </si>
  <si>
    <t>Scott Bricker</t>
  </si>
  <si>
    <t>separate fund for Forest Service land</t>
  </si>
  <si>
    <t>sbricker@traveloregon.com</t>
  </si>
  <si>
    <t>Other Sources and Resources</t>
  </si>
  <si>
    <t>INFRA Grants</t>
  </si>
  <si>
    <t>For the 2021 grant round, $889 million is available nationwide.</t>
  </si>
  <si>
    <t>https://www.transportation.gov/buildamerica/financing/infra-grants/infrastructure-rebuilding-america</t>
  </si>
  <si>
    <t>However, for 2021, projects addressing climate change, environmental justice, and racial equity were encouraged.</t>
  </si>
  <si>
    <t>The grant program awards small grants with a minimum of $5 million, and large grants with a minimum of $25 million.</t>
  </si>
  <si>
    <t>To be eligible for an INFRA grant, a project must be:</t>
  </si>
  <si>
    <t>a highway freight project carried out on the National Highway Freight Network(23 U.S.C. 167)</t>
  </si>
  <si>
    <t>a highway or bridge project carried out on the National Highway System (NHS) including projects that add capacity on the Interstate System to improve mobility or projects in a national scenic area</t>
  </si>
  <si>
    <t>a railway-highway grade crossing or grade separation project; or</t>
  </si>
  <si>
    <t>a freight project that is:</t>
  </si>
  <si>
    <t>1. an intermodal or rail project, or</t>
  </si>
  <si>
    <t>2. within the boundaries of a public or private freight rail, water (including ports), or intermodal facility, is a surface transportation infrastructure project necessary to facilitate direct intermodal interchange, transfer, or access into or out of the facility, and will significantly improve freight movement on the National Highway Freight Network.  For these projects Federal funds can only support project elements that provide public benefits.</t>
  </si>
  <si>
    <t>https://www.fhwa.dot.gov/environment/air_quality/cmaq/</t>
  </si>
  <si>
    <t>CMAQ Grants</t>
  </si>
  <si>
    <t>CMAQ is short for "Congestion Mitigation Air Quality".</t>
  </si>
  <si>
    <t>SHSP</t>
  </si>
  <si>
    <t>State Strategic Highway Safety Plan</t>
  </si>
  <si>
    <t>Every state has one. Apparently required by the FHA.</t>
  </si>
  <si>
    <t>https://safety.fhwa.dot.gov/shsp/other_resources.cfm</t>
  </si>
  <si>
    <t>https://www.fhwa.dot.gov/specialfunding/stp/</t>
  </si>
  <si>
    <t>STBG is an aconym for "Surface Transportation Block Grants".</t>
  </si>
  <si>
    <t>MAP-21</t>
  </si>
  <si>
    <t>Moving Ahead for Progress in the 21st Century Act</t>
  </si>
  <si>
    <t>Federal Act (2012)</t>
  </si>
  <si>
    <t>https://www.fhwa.dot.gov/map21/summaryinfo.cfm</t>
  </si>
  <si>
    <t>National Highway System</t>
  </si>
  <si>
    <t>NHS</t>
  </si>
  <si>
    <t>https://highways.dot.gov/federal-lands/programs-access</t>
  </si>
  <si>
    <t>https://highways.dot.gov/federal-lands/programs-access/or</t>
  </si>
  <si>
    <t>https://www.fhwa.dot.gov/environment/transportation_alternatives/</t>
  </si>
  <si>
    <t>TA Set-Aside</t>
  </si>
  <si>
    <t>Funding level has been $850 million per year from 2016 through 2021.</t>
  </si>
  <si>
    <t>https://www.portland.gov/transportation/fixing-our-streets</t>
  </si>
  <si>
    <t>Fixing Our Streets</t>
  </si>
  <si>
    <t>PBOT funding source</t>
  </si>
  <si>
    <t>Do not know the source of revenue for this PBOT program.</t>
  </si>
  <si>
    <t>March 1st every year</t>
  </si>
  <si>
    <t>The big takeaways I would want locals to have on federal funding are:</t>
  </si>
  <si>
    <t>It’s also probably important to note that these points are all specific to ODOT-managed federal funds. I don’t know that they all apply to federally funded programs managed by OPRD, like RTP.</t>
  </si>
  <si>
    <t>Pedestrian &amp; Bicycle Program Manager</t>
  </si>
  <si>
    <t>Jessica.horning@odot.state.or.us</t>
  </si>
  <si>
    <t>**NEW WORK CELL: 503-910-7178**</t>
  </si>
  <si>
    <t>I am currently teleworking. My regular schedule is Monday - Thursday</t>
  </si>
  <si>
    <t>Visit ODOT’s new Pedestrian &amp; Bicycle Programs website at: www.oregonwalkbike.org</t>
  </si>
  <si>
    <t>Click here to sign up for ODOT Ped/Bike Program news &amp; updates.</t>
  </si>
  <si>
    <t>From: Jim Sjulin &lt;sjulinjim@gmail.com&gt;</t>
  </si>
  <si>
    <t>This message was sent from outside the organization. Treat attachments, links and requests with caution. Be conscious of the information you share if you respond.</t>
  </si>
  <si>
    <t>-        Federal funds often have a lower match requirement (e.g. 10.27% instead of 20-40%), but federalizing a project can introduce additional requirements that can increase your overall project cost so that the match costs are about the same in the end.</t>
  </si>
  <si>
    <t>-        Federal programs are much more strict about what can be counted towards your match. Most federal programs won’t allow you to count any work or expenditures towards match that were completed/spent before the grant IGA is finalized.</t>
  </si>
  <si>
    <t>-        Federal programs have more strict design requirements, so design work you’ve completed prior to receiving a grant may need to be redone, especially if the project involves bridges/structures or environmentally sensitive areas (e.g. rivers, wetlands).</t>
  </si>
  <si>
    <t>-        If your agency has not gone through the process to become certified to deliver federal funds, you will not be allowed to deliver a federally funded project. ODOT or another certified agency will have to agree to deliver the project for you. If ODOT is delivering the project, ODOT will own the contract and consult with the local agency as a key stakeholder, but ODOT will have the final word on decisions with the contractor.</t>
  </si>
  <si>
    <t>-        Federal projects generally take longer to build, especially if you are not certified. ODOT project managers may be managing 30 or more projects at a time. The IGA process alone for federal projects can take a year or more. This will increase your project costs.</t>
  </si>
  <si>
    <t>-        Projects will be expected to meet applicable ADA design requirements</t>
  </si>
  <si>
    <t>Jessica Horning   (she/her)</t>
  </si>
  <si>
    <t>Sent: Friday, June 18, 2021 2:55 PM</t>
  </si>
  <si>
    <t>To: PEITHMAN Susan &lt;Susan.PEITHMAN@odot.state.or.us&gt;; HORNING Jessica &lt;Jessica.HORNING@odot.state.or.us&gt;; Glen Bolen &lt;glenbolen@comcast.net&gt;</t>
  </si>
  <si>
    <t>Subject: Trail Project Federalization</t>
  </si>
  <si>
    <t>Hi Jim,</t>
  </si>
  <si>
    <t>I would recommend you coordinate with Alan Thompson, our Community Paths Program Manager, and Tiffany Hamilton, our Local Certification Program Manager (helps local agencies get certified to use federal funds), on this item. I am crunching to get some stuff out the door before heading out on vacation 6/30, so I’m afraid I don’t have much capacity to help… and Tiffany and Alan may be crunching to meet some end of biennium deadlines between now and the end of the month as well.</t>
  </si>
  <si>
    <t>tiffany.hamilton@odot.state.or.us</t>
  </si>
  <si>
    <t>gkeck@thprd.org</t>
  </si>
  <si>
    <t>Gery Keck:</t>
  </si>
  <si>
    <t>susan.peithman@odot.state.or.us</t>
  </si>
  <si>
    <t>jessica.horning@odot.state.or.us</t>
  </si>
  <si>
    <t>Susan Peithman:</t>
  </si>
  <si>
    <t>Jessica Horning:</t>
  </si>
  <si>
    <t>Alan.L.Thompson@odot.state.or.us</t>
  </si>
  <si>
    <t>Alan Thompson:</t>
  </si>
  <si>
    <t>Tiffany Hamilton:</t>
  </si>
  <si>
    <t>Below is from Jessica Horning, ODOT, on 6/21/2021:</t>
  </si>
  <si>
    <t>www.oregonwalkbike.org</t>
  </si>
  <si>
    <t>https://www.oregon.gov/odot/LocalGov/Pages/Funding.aspx</t>
  </si>
  <si>
    <t>ODOT's Local Funding Web Page</t>
  </si>
  <si>
    <t>https://www.oregon.gov/ODOT/Pages/index.aspx</t>
  </si>
  <si>
    <t>ODOT's index to resources Web Page</t>
  </si>
  <si>
    <t>Federalization!A1</t>
  </si>
  <si>
    <t>https://www.oregon.gov/odot/programs/pages/bikeped.aspx</t>
  </si>
  <si>
    <t>ODOT Pedestrian and Bike Program</t>
  </si>
  <si>
    <t>https://www.oregon.gov/odot/STIP/Pages/PBS.aspx</t>
  </si>
  <si>
    <t>ODOT's Pedestrian and Bicyle Strategic Funding Program</t>
  </si>
  <si>
    <t>$55 million sub-allocation</t>
  </si>
  <si>
    <t>Fall, 2021</t>
  </si>
  <si>
    <t>No maximum
$5,000 minimum</t>
  </si>
  <si>
    <t>$10 million</t>
  </si>
  <si>
    <t>$5.5 million per year is the average annual amount awarded over the past 6 years</t>
  </si>
  <si>
    <t>45-50 per biennium</t>
  </si>
  <si>
    <t>-operation &amp; maintenance                         - law enforcement                         
- development of OHV trails &amp; facilities
- planning
- emergency medical services                                  - acquisition of land for OHV use</t>
  </si>
  <si>
    <t>ATV Yes</t>
  </si>
  <si>
    <t>Non-proft organizations must be registered for at least 3 years prior to applying.</t>
  </si>
  <si>
    <t>sent emails to Mike and Ian on 5/18/2021
Mike reply on 6/24/2021</t>
  </si>
  <si>
    <t>INFRA is an acronym for th FHWA grant program known as "Infrastructure for Rebuilding America".</t>
  </si>
  <si>
    <t>Not a grant program. Metro applies a regional trail analysis tool to determine priorities.</t>
  </si>
  <si>
    <t>Yes, per Robert Spurlock on 6/25/2021.</t>
  </si>
  <si>
    <t xml:space="preserve"> ANSWER: Metro is developing a prioritization process based on community input, and will share preliminary results with the community in August (2021). Metro will only pursue acquisitions that are also local priorities and that local agencies are willing to own in perpetuity. Per Robert Spurlock, 6/25/2021.</t>
  </si>
  <si>
    <t>ongoing</t>
  </si>
  <si>
    <t>NA. No application required. (Properties are selected and funds are spent at Metro's discretion.)</t>
  </si>
  <si>
    <t>Based on appraisals and negotiations with sellers.</t>
  </si>
  <si>
    <t>Metro spent roughly $8 million on trail acquisition from the 2006 bond.</t>
  </si>
  <si>
    <t>$50,000 is the approximate median purchase price for trail acquisitions.</t>
  </si>
  <si>
    <t>Projects must be on Regional Trails System Plan Map.</t>
  </si>
  <si>
    <t>YES. Can be used to purchase trail easements on local government property.</t>
  </si>
  <si>
    <t>NA. This program acquires new governement held easements.</t>
  </si>
  <si>
    <t>YES. Can be used to purchase trail easements on private property, or to purchase fee title ownership from private property owners.</t>
  </si>
  <si>
    <t>Metro will retain control of the Trail Acquisition Program. Metro will host community engagement in August '21 to share preliminary results of trail gap prioritization analysis.</t>
  </si>
  <si>
    <t>Sent matrix to Robert on 5/24/2021.
Received matrix from Robert on 5/25/2021.
Received edited file from Robert on 6/25/2021.</t>
  </si>
  <si>
    <t>Call for Proposals opens Nov. 2021 with applications due Feb. 2022.</t>
  </si>
  <si>
    <t>Jodi Bellefeuille:</t>
  </si>
  <si>
    <t>Recreational Trail Program, Program Manager</t>
  </si>
  <si>
    <t>Oregon Community Paths, Program Manager</t>
  </si>
  <si>
    <t>971.375.3903</t>
  </si>
  <si>
    <t>Pedestrian and Bicycle Program Manager</t>
  </si>
  <si>
    <t>503-910-7178</t>
  </si>
  <si>
    <t>Local Certification Program Manager</t>
  </si>
  <si>
    <t>ODOT, Public Transportation Division, Strategic Investments Manager</t>
  </si>
  <si>
    <t>(Note from Jim:  It may be fair to say that Jessica's comments below apply only to federalized funds coming through the ODOT conduit. Federal funds through the OPRD conduit may have different constraints or conditions.)</t>
  </si>
  <si>
    <t>IMPORTANT NOTE</t>
  </si>
  <si>
    <t>On 6/25/2021, Robert Spurlock told me that some trail projects DID GET FUNDING through this process:</t>
  </si>
  <si>
    <t>$2.1 million to a Fanno Creek Trail project.</t>
  </si>
  <si>
    <t>$4 million to Sherwood for a pedestrian bridge.</t>
  </si>
  <si>
    <t>$300 thousand to Hillsdale to Lake Oswego Trail from Salinas.</t>
  </si>
  <si>
    <t>$750 thousand to Red Electric Trail from Sen. Burdick.</t>
  </si>
  <si>
    <t>$600 thousand to Hillsdale to Lake Oswego Trail from Wagner.</t>
  </si>
  <si>
    <t>The above described allocation was actually from ARPA, the American Recovery Plan Act. See the ARPA tab in this file.</t>
  </si>
  <si>
    <t>TGM</t>
  </si>
  <si>
    <t>Transportation Growth Management</t>
  </si>
  <si>
    <t>Grant program for transportation planning.</t>
  </si>
  <si>
    <t>TGM is an aconym for "Transportation Growth Management" which is a funding program for transportation planning.</t>
  </si>
  <si>
    <t>The following schematic from Tiffany Hamilton on 7/1/2021 outlines the process of becoming certified.</t>
  </si>
  <si>
    <t>https://www.oregon.gov/odot/LocalGov/Pages/LAG-Manual.aspx</t>
  </si>
  <si>
    <t>Certification</t>
  </si>
  <si>
    <t>LPA = Local Public Agency</t>
  </si>
  <si>
    <t>CLPA = Certified Local Public Agency</t>
  </si>
  <si>
    <t>LAG = Local Agency Guidelines</t>
  </si>
  <si>
    <t>Of particular interest is Section B, a 26-page document entitled "Local Public Agency Certification, Compliance and Oversight".</t>
  </si>
  <si>
    <t>503.986.3649</t>
  </si>
  <si>
    <t>LPA</t>
  </si>
  <si>
    <t>Local Public Agency</t>
  </si>
  <si>
    <t>Local government entity eligible to receive and manage FHWA funds on projects</t>
  </si>
  <si>
    <t>CLPA</t>
  </si>
  <si>
    <t>Certified Local Public Agency</t>
  </si>
  <si>
    <t>ODOT / FHWA</t>
  </si>
  <si>
    <t>Local government entity eligible and to receive and certified to  manage FHWA funds on projects</t>
  </si>
  <si>
    <t>Boat registration fees</t>
  </si>
  <si>
    <t>Oregon State Marine Board</t>
  </si>
  <si>
    <t>10/1/2021 to 12/10/2021</t>
  </si>
  <si>
    <t>https://www.oregon.gov/osmb/boating-facilities/Pages/Boating%20Facilities%20Home.aspx</t>
  </si>
  <si>
    <t>4 grant cycles per biennium</t>
  </si>
  <si>
    <t>The following manual is available as a PDF at the above website.</t>
  </si>
  <si>
    <t>Cities, Counties, Park Districts, Ports, State Agencies, Federal Agencies, Tribes*, Non-profits*</t>
  </si>
  <si>
    <r>
      <t xml:space="preserve">Janine Belleque, 503.378.2628 </t>
    </r>
    <r>
      <rPr>
        <u/>
        <sz val="11"/>
        <color rgb="FF0070C0"/>
        <rFont val="Calibri"/>
        <family val="2"/>
        <scheme val="minor"/>
      </rPr>
      <t>janine.belleque@oregon.gov</t>
    </r>
  </si>
  <si>
    <r>
      <t xml:space="preserve">Oregon State Marine Board Grants
</t>
    </r>
    <r>
      <rPr>
        <sz val="12"/>
        <color theme="1"/>
        <rFont val="Calibri"/>
        <family val="2"/>
        <scheme val="minor"/>
      </rPr>
      <t>4 types of grants; for motorized and non-motorized boating facilities</t>
    </r>
  </si>
  <si>
    <t>The main worksheet is set up with a ROW for each funding source and COLUMNS of information that compares and contrasts where funds come from, how funds may be used, recent funding history, funding cycles, and contact information.</t>
  </si>
  <si>
    <t>For 2021, grants were due on March 19, 2021.</t>
  </si>
  <si>
    <t>Keeping this resource up-to-date…</t>
  </si>
  <si>
    <t>Things change all the time. Jim Sjulin is volunteering to keep this information up-to-date for a year, ending July, 2022.</t>
  </si>
  <si>
    <t>If you know of additional government funding resources that you think should be included, or if you know of changes to or additional information about funding sources included here, please let Jim know.</t>
  </si>
  <si>
    <t>sjulinjim@gmail.com</t>
  </si>
  <si>
    <t>503.804.6957 phone / text</t>
  </si>
  <si>
    <t>It is intended to be a window into all government funding sources that are available for trail projects in the State of Oregon and in the Oregon portion of the Portland metropolitan region.</t>
  </si>
  <si>
    <t>https://40mileloop.org/</t>
  </si>
  <si>
    <t>More information about the 40 Mile Loop and the Oregon Trails Coalition…</t>
  </si>
  <si>
    <t>40 Mile Loop website:</t>
  </si>
  <si>
    <t>Oregon Trails Coalition website:</t>
  </si>
  <si>
    <t>https://www.oregontrailscoalition.org/</t>
  </si>
  <si>
    <t>Users Guide</t>
  </si>
  <si>
    <r>
      <rPr>
        <b/>
        <i/>
        <sz val="14"/>
        <color theme="1"/>
        <rFont val="Calibri"/>
        <family val="2"/>
        <scheme val="minor"/>
      </rPr>
      <t>Government Funding Sources for Trails</t>
    </r>
    <r>
      <rPr>
        <sz val="14"/>
        <color theme="1"/>
        <rFont val="Calibri"/>
        <family val="2"/>
        <scheme val="minor"/>
      </rPr>
      <t xml:space="preserve">is brought to you by the </t>
    </r>
    <r>
      <rPr>
        <b/>
        <sz val="14"/>
        <color theme="1"/>
        <rFont val="Calibri"/>
        <family val="2"/>
        <scheme val="minor"/>
      </rPr>
      <t xml:space="preserve">40 Mile Loop </t>
    </r>
    <r>
      <rPr>
        <sz val="14"/>
        <color theme="1"/>
        <rFont val="Calibri"/>
        <family val="2"/>
        <scheme val="minor"/>
      </rPr>
      <t xml:space="preserve">and the </t>
    </r>
    <r>
      <rPr>
        <b/>
        <sz val="14"/>
        <color theme="1"/>
        <rFont val="Calibri"/>
        <family val="2"/>
        <scheme val="minor"/>
      </rPr>
      <t>Oregon Trails Coalition</t>
    </r>
    <r>
      <rPr>
        <sz val="14"/>
        <color theme="1"/>
        <rFont val="Calibri"/>
        <family val="2"/>
        <scheme val="minor"/>
      </rPr>
      <t>.</t>
    </r>
  </si>
  <si>
    <t>Government Funding Sources for Trails (users guide)</t>
  </si>
  <si>
    <r>
      <rPr>
        <u/>
        <sz val="14"/>
        <color theme="1"/>
        <rFont val="Calibri"/>
        <family val="2"/>
        <scheme val="minor"/>
      </rPr>
      <t>The version available to everyone is a</t>
    </r>
    <r>
      <rPr>
        <b/>
        <u/>
        <sz val="14"/>
        <color theme="1"/>
        <rFont val="Calibri"/>
        <family val="2"/>
        <scheme val="minor"/>
      </rPr>
      <t xml:space="preserve"> google sheet</t>
    </r>
    <r>
      <rPr>
        <u/>
        <sz val="14"/>
        <color theme="1"/>
        <rFont val="Calibri"/>
        <family val="2"/>
        <scheme val="minor"/>
      </rPr>
      <t xml:space="preserve"> at the Oregon Trails Coalition website that can be saved as an Excel file</t>
    </r>
    <r>
      <rPr>
        <sz val="14"/>
        <color theme="1"/>
        <rFont val="Calibri"/>
        <family val="2"/>
        <scheme val="minor"/>
      </rPr>
      <t>.</t>
    </r>
  </si>
  <si>
    <r>
      <t xml:space="preserve">The main worksheet is a </t>
    </r>
    <r>
      <rPr>
        <b/>
        <sz val="14"/>
        <color theme="1"/>
        <rFont val="Calibri"/>
        <family val="2"/>
        <scheme val="minor"/>
      </rPr>
      <t>Matrix</t>
    </r>
    <r>
      <rPr>
        <sz val="14"/>
        <color theme="1"/>
        <rFont val="Calibri"/>
        <family val="2"/>
        <scheme val="minor"/>
      </rPr>
      <t xml:space="preserve"> and was intiated by Jim Sjulin of the 40 Mile Loop in early 2021 and went on-line at the Oregon Trails Coalition website in July, 2021.</t>
    </r>
  </si>
  <si>
    <t>email sent to Nohemi on 5/18/2021
Nohemi sent email with amended spreadsheet on 5/25/2021
Nohemi sent email with 2nd amended spreadsheet on 7/14/2021</t>
  </si>
  <si>
    <t>Fall, 2021:
- 9/1/2021 grant application opens
- 10/29/2021 grant applications due</t>
  </si>
  <si>
    <t>-$50,000 current minimum</t>
  </si>
  <si>
    <t>- Not less than 60% of Oregon LWCF funds reserved for Local Government (Cities, Counties, Park and Recreation Districts, METRO, Port Districts, Federally Recognized Indian Tribes)
- Up to 40% reserved for State agencies (Parks &amp; Recreation Dept., Dept. of State Lands, Department of Fish and Wildlife and Dept. of Forestry).</t>
  </si>
  <si>
    <t>Nearly every funding source also has its own worksheet to accommodate additional information about the funding source. To easily get to any worksheet of interest, just use the link in column "C" on the Matrix worksheet.  If a funding source has its own website, a web address is in column "D".  All worksheets have a link back to the Matrix worksheet as well.</t>
  </si>
  <si>
    <t>Since government funding sources make extensive use of abbreviations and acronyms, there is also a worksheet entitled "Abb. &amp; Acronyms" to help demystify the jargon. "Federalization" also has its own worksheet.</t>
  </si>
  <si>
    <t>Below are the results of the second round of funding from OCRF dated January, 2021.</t>
  </si>
  <si>
    <t>Oregon Conservation &amp; Recreation Fund</t>
  </si>
  <si>
    <t>The OCRF is administered by the Oregon Department of Fish &amp; Wildlife and is advised by a volunteer committee.</t>
  </si>
  <si>
    <t>https://www.dfw.state.or.us/conservationstrategy/OCRF/</t>
  </si>
  <si>
    <t>The legislation for the fund includes a sunset clause of January 2, 2022.</t>
  </si>
  <si>
    <t>This is a relatively new funding source, created by the Oregon State Legislature and signed into law on July 16, 2019.</t>
  </si>
  <si>
    <t>It would be up to the Legislature and the Governor to reauthorize the fund.</t>
  </si>
  <si>
    <t>Oregon Conservation and Recreation Fund</t>
  </si>
  <si>
    <t>https://www.dfw.state.or.us/conservationstrategy/OCRF/background.asp</t>
  </si>
  <si>
    <t>website is:</t>
  </si>
  <si>
    <t>Copied and pasted from website on 7/15/2021 is the following information:</t>
  </si>
  <si>
    <t>Funds came from a one-time appropriation by the Oregon Legislature and from private contributions.</t>
  </si>
  <si>
    <r>
      <rPr>
        <sz val="10"/>
        <rFont val="Helvetica Neue"/>
      </rPr>
      <t xml:space="preserve">
</t>
    </r>
    <r>
      <rPr>
        <u/>
        <sz val="10"/>
        <color theme="10"/>
        <rFont val="Helvetica Neue"/>
      </rPr>
      <t>odfw.ocrf@odfw.oregon.gov</t>
    </r>
  </si>
  <si>
    <t>From ODOT's website on 7/15/2021:</t>
  </si>
  <si>
    <t>Includes sections and links for the following ODOT programs:</t>
  </si>
  <si>
    <t>Statewide Transportation Improvement Program (STIP)</t>
  </si>
  <si>
    <t>Major Programs:</t>
  </si>
  <si>
    <t>identifies and schedules several years in advance most major projects around the state and in communities using mostly federal funds.</t>
  </si>
  <si>
    <t>Other ODOT Programs:</t>
  </si>
  <si>
    <t>Bridge Program</t>
  </si>
  <si>
    <t>All Roads Transportation Safety Program</t>
  </si>
  <si>
    <t>Immediate Opportunity Fund</t>
  </si>
  <si>
    <t>Emergency Operations Program Funding</t>
  </si>
  <si>
    <t>Oregon Transportation Infrastructure Bank Funding</t>
  </si>
  <si>
    <t>Public Transportation Funding Opportunitites</t>
  </si>
  <si>
    <t>Saafety Grantee Resources</t>
  </si>
  <si>
    <t>Safe Routes to School Programs</t>
  </si>
  <si>
    <t>Small City Allotment Funds</t>
  </si>
  <si>
    <t>State Funded Local Projects (SFLP)</t>
  </si>
  <si>
    <t>Transportation Options</t>
  </si>
  <si>
    <t>Surface Transportation Block Grant (STBG) - Fund Exchange Program</t>
  </si>
  <si>
    <t>Statewide Investments Management Section, Sidewalk Improvement Program, Quick Fix Leverage</t>
  </si>
  <si>
    <t>Congestion Mitigation and Air Quality Improvement Program</t>
  </si>
  <si>
    <t>In Oregon, the TA Set-Aside shows up in the federally funded portion of the Oregon Community Paths Program.</t>
  </si>
  <si>
    <t>In the Portland area, CMAQ funds show up in the RFFA grant program managed by Metro.</t>
  </si>
  <si>
    <t>In the Portland area, STBG funds show up in the RFFA grant program managed by Metro.</t>
  </si>
  <si>
    <t>Great overview of ODOT-related funding sources although some program info may be dated.</t>
  </si>
  <si>
    <t>Funds for bike and ped have been removed from Connect Oregon and now are in the Oregon Community Paths Program.</t>
  </si>
  <si>
    <t>is a legislatively-approved program for investing in multimodal (non-highway) projects, including rail, marine and ports, air, bicycle and pedestrian, and public transit. (Original funds for ped and bike moved to Oregon Community Paths.)</t>
  </si>
  <si>
    <t>Surface Transportation Block Grant</t>
  </si>
  <si>
    <t>CMAQ is an aconym for "Congestion Mitigation Air Quality".</t>
  </si>
  <si>
    <t>OCRF</t>
  </si>
  <si>
    <t>Marine Board</t>
  </si>
  <si>
    <t>Metro Trail Development Program</t>
  </si>
  <si>
    <r>
      <rPr>
        <b/>
        <sz val="11"/>
        <color theme="1"/>
        <rFont val="Calibri"/>
        <family val="2"/>
        <scheme val="minor"/>
      </rPr>
      <t xml:space="preserve">Metro Bond Measure - 2019
</t>
    </r>
    <r>
      <rPr>
        <b/>
        <sz val="14"/>
        <color theme="1"/>
        <rFont val="Calibri"/>
        <family val="2"/>
        <scheme val="minor"/>
      </rPr>
      <t>Trails</t>
    </r>
    <r>
      <rPr>
        <sz val="11"/>
        <color theme="1"/>
        <rFont val="Calibri"/>
        <family val="2"/>
        <scheme val="minor"/>
      </rPr>
      <t xml:space="preserve">
$40 million of $475 million bond total
</t>
    </r>
    <r>
      <rPr>
        <b/>
        <sz val="12"/>
        <color rgb="FFFF0000"/>
        <rFont val="Calibri"/>
        <family val="2"/>
        <scheme val="minor"/>
      </rPr>
      <t>Trail Development Grant Program
$20 million allocation</t>
    </r>
  </si>
  <si>
    <t>Metro Trail Acquisition Program</t>
  </si>
  <si>
    <t>TRAIL ACQUISITION PROGRAM</t>
  </si>
  <si>
    <t>The following are PowerPoint slides from Dan Kaempff's and Robert Spurlock's joint presentation at the 7/14/2021 Quarterly Trails Forum.</t>
  </si>
  <si>
    <t>OPRD Heritage</t>
  </si>
  <si>
    <t>Transportation Growth Management (TGM) Grants</t>
  </si>
  <si>
    <r>
      <t xml:space="preserve">TGM Grants come from a partnership between the </t>
    </r>
    <r>
      <rPr>
        <b/>
        <sz val="11"/>
        <color theme="1"/>
        <rFont val="Calibri"/>
        <family val="2"/>
        <scheme val="minor"/>
      </rPr>
      <t>Department of Land Conservation &amp; Development</t>
    </r>
    <r>
      <rPr>
        <sz val="11"/>
        <color theme="1"/>
        <rFont val="Calibri"/>
        <family val="2"/>
        <scheme val="minor"/>
      </rPr>
      <t xml:space="preserve"> (DLCD) and the </t>
    </r>
    <r>
      <rPr>
        <b/>
        <sz val="11"/>
        <color theme="1"/>
        <rFont val="Calibri"/>
        <family val="2"/>
        <scheme val="minor"/>
      </rPr>
      <t>Oregon Department of Transportation</t>
    </r>
    <r>
      <rPr>
        <sz val="11"/>
        <color theme="1"/>
        <rFont val="Calibri"/>
        <family val="2"/>
        <scheme val="minor"/>
      </rPr>
      <t xml:space="preserve"> (ODOT).</t>
    </r>
  </si>
  <si>
    <t>An example of a TGM grant that applies to trails is the grant awarded to Washington County described below.</t>
  </si>
  <si>
    <t>Project staff Dyami Valentine and Reza Farhoodi reported on the project at the July 14, 2021, Quarterly Trails Forum hosted by Metro.</t>
  </si>
  <si>
    <t>Name</t>
  </si>
  <si>
    <t>Business Phone</t>
  </si>
  <si>
    <t>Location/Region</t>
  </si>
  <si>
    <t>Counties</t>
  </si>
  <si>
    <t>Bill Holmstrom</t>
  </si>
  <si>
    <t>(971) 375-5975</t>
  </si>
  <si>
    <t>DLCD Statewide</t>
  </si>
  <si>
    <t>Glen Bolen</t>
  </si>
  <si>
    <t>(503) 731-8284</t>
  </si>
  <si>
    <t>ODOT Region 1</t>
  </si>
  <si>
    <t>Counties of Clackamas, Hood River, Multnomah and Washington</t>
  </si>
  <si>
    <t>Grant submittals are due in July and awards are announced in September.</t>
  </si>
  <si>
    <t>Generally, two years are allowed for completion of work.</t>
  </si>
  <si>
    <t>annually
- applications due in July</t>
  </si>
  <si>
    <t>Dan and Robert explain how the joint application process will work for the RFFA and Metro bond funds, what elements of the process are joined versus independent, what kinds of projects can be funded from each source, and the prospective timeline.</t>
  </si>
  <si>
    <t>Here's the DLCD web page describing TGM Grants:</t>
  </si>
  <si>
    <t>Contacts for more information:</t>
  </si>
  <si>
    <t>David Helton</t>
  </si>
  <si>
    <t>(541) 726-2545</t>
  </si>
  <si>
    <t>ODOT Region 2</t>
  </si>
  <si>
    <t>Counties of Clatsop, Columbia, Tillamook, Yamhill, Polk, Marion, Lincoln, Linn, Benton, and Lane</t>
  </si>
  <si>
    <t>John McDonald</t>
  </si>
  <si>
    <t>(541) 957-3688</t>
  </si>
  <si>
    <t>ODOT Region 3</t>
  </si>
  <si>
    <t>Counties of Douglas, Curry, Coos, Josephine and Jackson</t>
  </si>
  <si>
    <t>Devin Hearing</t>
  </si>
  <si>
    <t>(541) 388-6388</t>
  </si>
  <si>
    <t>ODOT Region 4</t>
  </si>
  <si>
    <t>Counties of Wasco, Sherman, Gilliam, Jefferson, Wheeler, Crook, Deschutes, Lake and Klamath</t>
  </si>
  <si>
    <t>Cheryl Jarvis-Smith</t>
  </si>
  <si>
    <t>(541) 963-1574</t>
  </si>
  <si>
    <t>ODOT Region 5</t>
  </si>
  <si>
    <t>Counties of Morrow, Umatilla, Union, Wallowa, Baker, Grant, Harney and Malheur</t>
  </si>
  <si>
    <t>Elizabeth Ledet</t>
  </si>
  <si>
    <t>(503) 986-3205</t>
  </si>
  <si>
    <t>ODOT Statewide</t>
  </si>
  <si>
    <t>See also cut-and-paste slides about the combined RFFA and Metro Bond process presented at the 7/14/2021 Quarterly Trails Forum.</t>
  </si>
  <si>
    <t>Slides are on the Metro Bond Trail Development worksheet, and a link to that location is here:</t>
  </si>
  <si>
    <t>Metro Bond Trails Develop</t>
  </si>
  <si>
    <t>Generally, the Matrix describes ongoing grant programs and ongoing funding resources. Currently the landscape of government funding sources also includes substantial sums in infrastructure investment. Some information is included here about those sources on individual worksheets but it's a very dynamic situation. Contact your US Senator or Congressional Representative about these new opportunities.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</si>
</sst>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_);[Red]\(&quot;$&quot;#,##0\)"/>
    <numFmt numFmtId="44" formatCode="_(&quot;$&quot;* #,##0.00_);_(&quot;$&quot;* \(#,##0.00\);_(&quot;$&quot;* &quot;-&quot;??_);_(@_)"/>
    <numFmt numFmtId="43" formatCode="_(* #,##0.00_);_(* \(#,##0.00\);_(* &quot;-&quot;??_);_(@_)"/>
    <numFmt numFmtId="164" formatCode="_(&quot;$&quot;* #,##0_);_(&quot;$&quot;* \(#,##0\);_(&quot;$&quot;* &quot;-&quot;??_);_(@_)"/>
    <numFmt numFmtId="165" formatCode="0.0"/>
    <numFmt numFmtId="166" formatCode="_(* #,##0_);_(* \(#,##0\);_(* &quot;-&quot;??_);_(@_)"/>
    <numFmt numFmtId="167" formatCode="0.0000%"/>
    <numFmt numFmtId="168" formatCode="0.0%"/>
    <numFmt numFmtId="169" formatCode="&quot;$&quot;#,##0.0_);[Red]\(&quot;$&quot;#,##0.0\)"/>
  </numFmts>
  <fonts count="40">
    <font>
      <sz val="11"/>
      <color theme="1"/>
      <name val="Calibri"/>
      <family val="2"/>
      <scheme val="minor"/>
    </font>
    <font>
      <b/>
      <sz val="16"/>
      <color theme="1"/>
      <name val="Calibri"/>
      <family val="2"/>
      <scheme val="minor"/>
    </font>
    <font>
      <b/>
      <i/>
      <sz val="11"/>
      <color theme="1"/>
      <name val="Calibri"/>
      <family val="2"/>
      <scheme val="minor"/>
    </font>
    <font>
      <b/>
      <sz val="14"/>
      <color theme="1"/>
      <name val="Calibri"/>
      <family val="2"/>
      <scheme val="minor"/>
    </font>
    <font>
      <sz val="11"/>
      <color theme="1"/>
      <name val="Calibri"/>
      <family val="2"/>
      <scheme val="minor"/>
    </font>
    <font>
      <b/>
      <sz val="11"/>
      <color theme="1"/>
      <name val="Calibri"/>
      <family val="2"/>
      <scheme val="minor"/>
    </font>
    <font>
      <u/>
      <sz val="11"/>
      <color theme="10"/>
      <name val="Calibri"/>
      <family val="2"/>
      <scheme val="minor"/>
    </font>
    <font>
      <sz val="11"/>
      <name val="Calibri"/>
      <family val="2"/>
      <scheme val="minor"/>
    </font>
    <font>
      <b/>
      <sz val="16"/>
      <name val="Calibri"/>
      <family val="2"/>
      <scheme val="minor"/>
    </font>
    <font>
      <sz val="11"/>
      <color rgb="FF333333"/>
      <name val="Arial"/>
      <family val="2"/>
    </font>
    <font>
      <b/>
      <sz val="11"/>
      <color rgb="FF333333"/>
      <name val="Arial"/>
      <family val="2"/>
    </font>
    <font>
      <sz val="9"/>
      <color indexed="81"/>
      <name val="Tahoma"/>
      <family val="2"/>
    </font>
    <font>
      <b/>
      <sz val="9"/>
      <color indexed="81"/>
      <name val="Tahoma"/>
      <family val="2"/>
    </font>
    <font>
      <b/>
      <u/>
      <sz val="11"/>
      <color theme="1"/>
      <name val="Calibri"/>
      <family val="2"/>
      <scheme val="minor"/>
    </font>
    <font>
      <u/>
      <sz val="10"/>
      <color theme="10"/>
      <name val="Helvetica Neue"/>
    </font>
    <font>
      <sz val="14"/>
      <color theme="1"/>
      <name val="Calibri"/>
      <family val="2"/>
      <scheme val="minor"/>
    </font>
    <font>
      <u/>
      <sz val="11"/>
      <color rgb="FF0070C0"/>
      <name val="Calibri"/>
      <family val="2"/>
      <scheme val="minor"/>
    </font>
    <font>
      <b/>
      <sz val="12"/>
      <color theme="1"/>
      <name val="Calibri"/>
      <family val="2"/>
      <scheme val="minor"/>
    </font>
    <font>
      <b/>
      <sz val="11"/>
      <name val="Calibri"/>
      <family val="2"/>
      <scheme val="minor"/>
    </font>
    <font>
      <sz val="14"/>
      <color theme="1"/>
      <name val="Arial"/>
      <family val="2"/>
    </font>
    <font>
      <sz val="14"/>
      <color theme="1"/>
      <name val="Arial"/>
      <family val="2"/>
    </font>
    <font>
      <b/>
      <sz val="14"/>
      <name val="Calibri"/>
      <family val="2"/>
      <scheme val="minor"/>
    </font>
    <font>
      <sz val="14"/>
      <color rgb="FFFF0000"/>
      <name val="Calibri"/>
      <family val="2"/>
      <scheme val="minor"/>
    </font>
    <font>
      <u/>
      <sz val="11"/>
      <color theme="4" tint="-0.249977111117893"/>
      <name val="Calibri"/>
      <family val="2"/>
      <scheme val="minor"/>
    </font>
    <font>
      <sz val="18"/>
      <color theme="1"/>
      <name val="Wingdings"/>
      <charset val="2"/>
    </font>
    <font>
      <sz val="10"/>
      <name val="Helvetica Neue"/>
    </font>
    <font>
      <b/>
      <i/>
      <sz val="11"/>
      <name val="Calibri"/>
      <family val="2"/>
      <scheme val="minor"/>
    </font>
    <font>
      <sz val="11"/>
      <color rgb="FFFF0000"/>
      <name val="Calibri"/>
      <family val="2"/>
      <scheme val="minor"/>
    </font>
    <font>
      <i/>
      <sz val="11"/>
      <color theme="1"/>
      <name val="Calibri"/>
      <family val="2"/>
      <scheme val="minor"/>
    </font>
    <font>
      <b/>
      <sz val="12"/>
      <color rgb="FFFF0000"/>
      <name val="Calibri"/>
      <family val="2"/>
      <scheme val="minor"/>
    </font>
    <font>
      <u/>
      <sz val="11"/>
      <color theme="1"/>
      <name val="Calibri"/>
      <family val="2"/>
      <scheme val="minor"/>
    </font>
    <font>
      <b/>
      <i/>
      <sz val="11"/>
      <color rgb="FFFF0000"/>
      <name val="Calibri"/>
      <family val="2"/>
      <scheme val="minor"/>
    </font>
    <font>
      <u/>
      <sz val="14"/>
      <color theme="10"/>
      <name val="Calibri"/>
      <family val="2"/>
      <scheme val="minor"/>
    </font>
    <font>
      <b/>
      <sz val="11"/>
      <color rgb="FFFF0000"/>
      <name val="Calibri"/>
      <family val="2"/>
      <scheme val="minor"/>
    </font>
    <font>
      <sz val="11"/>
      <name val="Calibri"/>
      <family val="2"/>
    </font>
    <font>
      <sz val="12"/>
      <color theme="1"/>
      <name val="Calibri"/>
      <family val="2"/>
      <scheme val="minor"/>
    </font>
    <font>
      <b/>
      <i/>
      <sz val="14"/>
      <color theme="1"/>
      <name val="Calibri"/>
      <family val="2"/>
      <scheme val="minor"/>
    </font>
    <font>
      <u/>
      <sz val="14"/>
      <color theme="1"/>
      <name val="Calibri"/>
      <family val="2"/>
      <scheme val="minor"/>
    </font>
    <font>
      <b/>
      <sz val="20"/>
      <color theme="1"/>
      <name val="Calibri"/>
      <family val="2"/>
      <scheme val="minor"/>
    </font>
    <font>
      <b/>
      <u/>
      <sz val="14"/>
      <color theme="1"/>
      <name val="Calibri"/>
      <family val="2"/>
      <scheme val="minor"/>
    </font>
  </fonts>
  <fills count="11">
    <fill>
      <patternFill patternType="none"/>
    </fill>
    <fill>
      <patternFill patternType="gray125"/>
    </fill>
    <fill>
      <patternFill patternType="solid">
        <fgColor theme="0" tint="-0.14999847407452621"/>
        <bgColor indexed="64"/>
      </patternFill>
    </fill>
    <fill>
      <patternFill patternType="solid">
        <fgColor rgb="FFFFFF00"/>
        <bgColor indexed="64"/>
      </patternFill>
    </fill>
    <fill>
      <patternFill patternType="solid">
        <fgColor theme="7" tint="0.59999389629810485"/>
        <bgColor indexed="64"/>
      </patternFill>
    </fill>
    <fill>
      <patternFill patternType="solid">
        <fgColor rgb="FFFF66CC"/>
        <bgColor indexed="64"/>
      </patternFill>
    </fill>
    <fill>
      <patternFill patternType="solid">
        <fgColor rgb="FFFFC000"/>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5" tint="0.79998168889431442"/>
        <bgColor indexed="64"/>
      </patternFill>
    </fill>
    <fill>
      <patternFill patternType="solid">
        <fgColor rgb="FF92D050"/>
        <bgColor indexed="64"/>
      </patternFill>
    </fill>
  </fills>
  <borders count="17">
    <border>
      <left/>
      <right/>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medium">
        <color indexed="64"/>
      </top>
      <bottom style="medium">
        <color indexed="64"/>
      </bottom>
      <diagonal/>
    </border>
  </borders>
  <cellStyleXfs count="6">
    <xf numFmtId="0" fontId="0" fillId="0" borderId="0"/>
    <xf numFmtId="44" fontId="4" fillId="0" borderId="0" applyFont="0" applyFill="0" applyBorder="0" applyAlignment="0" applyProtection="0"/>
    <xf numFmtId="0" fontId="6" fillId="0" borderId="0" applyNumberForma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14" fillId="0" borderId="0" applyNumberFormat="0" applyFill="0" applyBorder="0" applyAlignment="0" applyProtection="0">
      <alignment vertical="top" wrapText="1"/>
    </xf>
  </cellStyleXfs>
  <cellXfs count="258">
    <xf numFmtId="0" fontId="0" fillId="0" borderId="0" xfId="0"/>
    <xf numFmtId="0" fontId="2" fillId="0" borderId="0" xfId="0" applyFont="1" applyAlignment="1">
      <alignment wrapText="1"/>
    </xf>
    <xf numFmtId="0" fontId="3" fillId="0" borderId="0" xfId="0" applyFont="1"/>
    <xf numFmtId="0" fontId="0" fillId="0" borderId="0" xfId="0" applyAlignment="1">
      <alignment wrapText="1"/>
    </xf>
    <xf numFmtId="0" fontId="5" fillId="0" borderId="0" xfId="0" applyFont="1"/>
    <xf numFmtId="0" fontId="1" fillId="0" borderId="0" xfId="0" applyFont="1"/>
    <xf numFmtId="9" fontId="0" fillId="0" borderId="0" xfId="0" applyNumberFormat="1"/>
    <xf numFmtId="44" fontId="0" fillId="0" borderId="0" xfId="1" applyFont="1"/>
    <xf numFmtId="44" fontId="0" fillId="0" borderId="1" xfId="1" applyFont="1" applyBorder="1"/>
    <xf numFmtId="44" fontId="0" fillId="0" borderId="0" xfId="0" applyNumberFormat="1"/>
    <xf numFmtId="0" fontId="6" fillId="0" borderId="0" xfId="2"/>
    <xf numFmtId="0" fontId="0" fillId="0" borderId="0" xfId="0" applyAlignment="1">
      <alignment horizontal="center"/>
    </xf>
    <xf numFmtId="0" fontId="0" fillId="0" borderId="0" xfId="0" applyAlignment="1">
      <alignment vertical="top" wrapText="1"/>
    </xf>
    <xf numFmtId="0" fontId="0" fillId="0" borderId="0" xfId="0" applyAlignment="1">
      <alignment vertical="top" wrapText="1"/>
    </xf>
    <xf numFmtId="0" fontId="0" fillId="2" borderId="0" xfId="0" applyFill="1"/>
    <xf numFmtId="0" fontId="0" fillId="2" borderId="0" xfId="0" applyFill="1" applyAlignment="1">
      <alignment horizontal="center"/>
    </xf>
    <xf numFmtId="164" fontId="0" fillId="0" borderId="0" xfId="1" applyNumberFormat="1" applyFont="1"/>
    <xf numFmtId="164" fontId="0" fillId="0" borderId="0" xfId="1" applyNumberFormat="1" applyFont="1" applyAlignment="1">
      <alignment horizontal="center"/>
    </xf>
    <xf numFmtId="164" fontId="0" fillId="0" borderId="0" xfId="0" applyNumberFormat="1"/>
    <xf numFmtId="164" fontId="0" fillId="0" borderId="1" xfId="1" applyNumberFormat="1" applyFont="1" applyBorder="1"/>
    <xf numFmtId="164" fontId="0" fillId="0" borderId="1" xfId="1" applyNumberFormat="1" applyFont="1" applyBorder="1" applyAlignment="1">
      <alignment horizontal="center"/>
    </xf>
    <xf numFmtId="0" fontId="2" fillId="0" borderId="0" xfId="0" applyFont="1"/>
    <xf numFmtId="0" fontId="13" fillId="0" borderId="0" xfId="0" applyFont="1"/>
    <xf numFmtId="0" fontId="0" fillId="0" borderId="1" xfId="0" applyBorder="1"/>
    <xf numFmtId="165" fontId="0" fillId="0" borderId="0" xfId="1" applyNumberFormat="1" applyFont="1" applyAlignment="1">
      <alignment horizontal="center"/>
    </xf>
    <xf numFmtId="0" fontId="0" fillId="0" borderId="0" xfId="0" applyAlignment="1">
      <alignment wrapText="1"/>
    </xf>
    <xf numFmtId="0" fontId="14" fillId="0" borderId="0" xfId="5" applyAlignment="1"/>
    <xf numFmtId="0" fontId="5" fillId="3" borderId="0" xfId="0" applyFont="1" applyFill="1"/>
    <xf numFmtId="0" fontId="6" fillId="0" borderId="0" xfId="2" applyFill="1"/>
    <xf numFmtId="0" fontId="0" fillId="0" borderId="0" xfId="0" applyFill="1"/>
    <xf numFmtId="166" fontId="0" fillId="0" borderId="0" xfId="3" applyNumberFormat="1" applyFont="1"/>
    <xf numFmtId="167" fontId="0" fillId="0" borderId="0" xfId="4" applyNumberFormat="1" applyFont="1"/>
    <xf numFmtId="0" fontId="15" fillId="0" borderId="0" xfId="0" applyFont="1"/>
    <xf numFmtId="0" fontId="15" fillId="0" borderId="0" xfId="0" applyFont="1" applyAlignment="1">
      <alignment horizontal="left"/>
    </xf>
    <xf numFmtId="0" fontId="0" fillId="0" borderId="0" xfId="0" applyAlignment="1">
      <alignment horizontal="left"/>
    </xf>
    <xf numFmtId="0" fontId="2" fillId="0" borderId="0" xfId="0" applyFont="1" applyAlignment="1">
      <alignment vertical="top"/>
    </xf>
    <xf numFmtId="0" fontId="2" fillId="0" borderId="0" xfId="0" applyFont="1" applyAlignment="1">
      <alignment horizontal="left" vertical="top"/>
    </xf>
    <xf numFmtId="0" fontId="15" fillId="0" borderId="0" xfId="0" applyFont="1" applyAlignment="1">
      <alignment horizontal="center"/>
    </xf>
    <xf numFmtId="0" fontId="2" fillId="0" borderId="0" xfId="0" applyFont="1" applyAlignment="1">
      <alignment horizontal="center" vertical="top"/>
    </xf>
    <xf numFmtId="0" fontId="0" fillId="0" borderId="0" xfId="1" applyNumberFormat="1" applyFont="1"/>
    <xf numFmtId="0" fontId="15" fillId="0" borderId="0" xfId="1" applyNumberFormat="1" applyFont="1"/>
    <xf numFmtId="0" fontId="2" fillId="0" borderId="0" xfId="1" applyNumberFormat="1" applyFont="1" applyAlignment="1">
      <alignment vertical="top"/>
    </xf>
    <xf numFmtId="164" fontId="0" fillId="0" borderId="0" xfId="1" applyNumberFormat="1" applyFont="1" applyFill="1" applyBorder="1"/>
    <xf numFmtId="0" fontId="5" fillId="4" borderId="2" xfId="0" applyFont="1" applyFill="1" applyBorder="1"/>
    <xf numFmtId="0" fontId="0" fillId="4" borderId="3" xfId="0" applyFill="1" applyBorder="1"/>
    <xf numFmtId="0" fontId="0" fillId="4" borderId="4" xfId="0" applyFill="1" applyBorder="1"/>
    <xf numFmtId="0" fontId="2" fillId="0" borderId="0" xfId="0" applyFont="1" applyAlignment="1">
      <alignment horizontal="center"/>
    </xf>
    <xf numFmtId="0" fontId="0" fillId="0" borderId="0" xfId="0" applyAlignment="1">
      <alignment vertical="top" wrapText="1"/>
    </xf>
    <xf numFmtId="0" fontId="1" fillId="0" borderId="0" xfId="0" applyFont="1" applyAlignment="1">
      <alignment wrapText="1"/>
    </xf>
    <xf numFmtId="0" fontId="0" fillId="0" borderId="0" xfId="0" applyAlignment="1">
      <alignment wrapText="1"/>
    </xf>
    <xf numFmtId="9" fontId="0" fillId="0" borderId="0" xfId="0" applyNumberFormat="1" applyAlignment="1">
      <alignment horizontal="left"/>
    </xf>
    <xf numFmtId="0" fontId="1" fillId="0" borderId="0" xfId="0" applyFont="1" applyAlignment="1">
      <alignment vertical="center" wrapText="1"/>
    </xf>
    <xf numFmtId="0" fontId="17" fillId="0" borderId="0" xfId="0" applyFont="1"/>
    <xf numFmtId="0" fontId="0" fillId="3" borderId="0" xfId="0" applyFill="1"/>
    <xf numFmtId="0" fontId="0" fillId="5" borderId="0" xfId="0" applyFill="1"/>
    <xf numFmtId="14" fontId="0" fillId="0" borderId="0" xfId="0" applyNumberFormat="1"/>
    <xf numFmtId="18" fontId="0" fillId="0" borderId="0" xfId="0" applyNumberFormat="1"/>
    <xf numFmtId="16" fontId="0" fillId="0" borderId="0" xfId="0" applyNumberFormat="1"/>
    <xf numFmtId="0" fontId="0" fillId="0" borderId="0" xfId="0" applyAlignment="1">
      <alignment vertical="top" wrapText="1"/>
    </xf>
    <xf numFmtId="0" fontId="0" fillId="0" borderId="0" xfId="0" applyAlignment="1">
      <alignment vertical="top" wrapText="1"/>
    </xf>
    <xf numFmtId="0" fontId="0" fillId="0" borderId="0" xfId="0" quotePrefix="1"/>
    <xf numFmtId="0" fontId="18" fillId="0" borderId="0" xfId="2" applyFont="1"/>
    <xf numFmtId="0" fontId="0" fillId="0" borderId="0" xfId="0" applyAlignment="1">
      <alignment vertical="top" wrapText="1"/>
    </xf>
    <xf numFmtId="0" fontId="0" fillId="0" borderId="0" xfId="0" applyFill="1" applyAlignment="1">
      <alignment vertical="top" wrapText="1"/>
    </xf>
    <xf numFmtId="0" fontId="19" fillId="0" borderId="0" xfId="0" applyFont="1"/>
    <xf numFmtId="0" fontId="20" fillId="0" borderId="0" xfId="0" applyFont="1"/>
    <xf numFmtId="168" fontId="0" fillId="0" borderId="0" xfId="4" applyNumberFormat="1" applyFont="1"/>
    <xf numFmtId="10" fontId="0" fillId="0" borderId="0" xfId="4" applyNumberFormat="1" applyFont="1"/>
    <xf numFmtId="10" fontId="0" fillId="0" borderId="0" xfId="4" applyNumberFormat="1" applyFont="1" applyAlignment="1">
      <alignment horizontal="center"/>
    </xf>
    <xf numFmtId="10" fontId="0" fillId="0" borderId="0" xfId="0" applyNumberFormat="1" applyAlignment="1">
      <alignment horizontal="center"/>
    </xf>
    <xf numFmtId="0" fontId="0" fillId="0" borderId="0" xfId="0" applyAlignment="1">
      <alignment horizontal="center" wrapText="1"/>
    </xf>
    <xf numFmtId="169" fontId="0" fillId="0" borderId="0" xfId="0" applyNumberFormat="1"/>
    <xf numFmtId="6" fontId="0" fillId="0" borderId="0" xfId="0" applyNumberFormat="1"/>
    <xf numFmtId="168" fontId="0" fillId="0" borderId="0" xfId="0" applyNumberFormat="1"/>
    <xf numFmtId="168" fontId="0" fillId="0" borderId="1" xfId="4" applyNumberFormat="1" applyFont="1" applyBorder="1"/>
    <xf numFmtId="0" fontId="0" fillId="0" borderId="1" xfId="0" applyBorder="1" applyAlignment="1">
      <alignment horizontal="center"/>
    </xf>
    <xf numFmtId="0" fontId="0" fillId="0" borderId="0" xfId="0" quotePrefix="1" applyAlignment="1">
      <alignment horizontal="center"/>
    </xf>
    <xf numFmtId="0" fontId="21" fillId="0" borderId="0" xfId="2" applyFont="1"/>
    <xf numFmtId="0" fontId="0" fillId="0" borderId="0" xfId="0" applyAlignment="1">
      <alignment vertical="center" wrapText="1"/>
    </xf>
    <xf numFmtId="0" fontId="2" fillId="0" borderId="0" xfId="0" applyFont="1" applyAlignment="1">
      <alignment vertical="top" wrapText="1"/>
    </xf>
    <xf numFmtId="0" fontId="0" fillId="0" borderId="0" xfId="0" applyAlignment="1">
      <alignment vertical="top" wrapText="1"/>
    </xf>
    <xf numFmtId="0" fontId="0" fillId="0" borderId="0" xfId="0" applyAlignment="1">
      <alignment vertical="center"/>
    </xf>
    <xf numFmtId="0" fontId="14" fillId="0" borderId="0" xfId="5" applyAlignment="1">
      <alignment vertical="center"/>
    </xf>
    <xf numFmtId="0" fontId="6" fillId="0" borderId="0" xfId="2" applyAlignment="1">
      <alignment vertical="center"/>
    </xf>
    <xf numFmtId="0" fontId="0" fillId="0" borderId="0" xfId="0" applyAlignment="1">
      <alignment vertical="top" wrapText="1"/>
    </xf>
    <xf numFmtId="0" fontId="0" fillId="0" borderId="0" xfId="0" applyAlignment="1">
      <alignment vertical="center" wrapText="1"/>
    </xf>
    <xf numFmtId="0" fontId="0" fillId="0" borderId="0" xfId="0" applyAlignment="1">
      <alignment wrapText="1"/>
    </xf>
    <xf numFmtId="0" fontId="22" fillId="0" borderId="0" xfId="0" applyFont="1"/>
    <xf numFmtId="0" fontId="0" fillId="0" borderId="0" xfId="0"/>
    <xf numFmtId="0" fontId="24" fillId="0" borderId="0" xfId="0" applyFont="1" applyAlignment="1">
      <alignment horizontal="center" vertical="center" wrapText="1"/>
    </xf>
    <xf numFmtId="0" fontId="0" fillId="0" borderId="0" xfId="0"/>
    <xf numFmtId="0" fontId="0" fillId="0" borderId="0" xfId="0" applyAlignment="1">
      <alignment vertical="center" wrapText="1"/>
    </xf>
    <xf numFmtId="0" fontId="0" fillId="0" borderId="0" xfId="0"/>
    <xf numFmtId="0" fontId="6" fillId="0" borderId="0" xfId="2" applyAlignment="1">
      <alignment vertical="center" wrapText="1"/>
    </xf>
    <xf numFmtId="0" fontId="25" fillId="0" borderId="0" xfId="5" applyFont="1" applyAlignment="1"/>
    <xf numFmtId="0" fontId="7" fillId="0" borderId="0" xfId="0" applyFont="1"/>
    <xf numFmtId="0" fontId="7" fillId="0" borderId="0" xfId="2" applyFont="1"/>
    <xf numFmtId="6" fontId="5" fillId="0" borderId="0" xfId="0" applyNumberFormat="1" applyFont="1" applyAlignment="1">
      <alignment horizontal="left"/>
    </xf>
    <xf numFmtId="0" fontId="0" fillId="0" borderId="6" xfId="0" applyBorder="1"/>
    <xf numFmtId="0" fontId="0" fillId="0" borderId="7" xfId="0" applyBorder="1"/>
    <xf numFmtId="0" fontId="27" fillId="0" borderId="0" xfId="0" applyFont="1"/>
    <xf numFmtId="0" fontId="0" fillId="0" borderId="8" xfId="0" applyBorder="1"/>
    <xf numFmtId="0" fontId="0" fillId="0" borderId="9" xfId="0" applyBorder="1"/>
    <xf numFmtId="0" fontId="0" fillId="0" borderId="10" xfId="0" applyBorder="1"/>
    <xf numFmtId="0" fontId="0" fillId="0" borderId="11" xfId="0" applyBorder="1"/>
    <xf numFmtId="0" fontId="0" fillId="0" borderId="0" xfId="0" applyBorder="1"/>
    <xf numFmtId="0" fontId="0" fillId="0" borderId="12" xfId="0" applyBorder="1"/>
    <xf numFmtId="0" fontId="0" fillId="0" borderId="13" xfId="0" applyBorder="1"/>
    <xf numFmtId="0" fontId="0" fillId="0" borderId="14" xfId="0" applyBorder="1"/>
    <xf numFmtId="0" fontId="0" fillId="0" borderId="15" xfId="0" applyBorder="1"/>
    <xf numFmtId="164" fontId="0" fillId="0" borderId="0" xfId="1" applyNumberFormat="1" applyFont="1" applyBorder="1" applyAlignment="1">
      <alignment vertical="center"/>
    </xf>
    <xf numFmtId="0" fontId="0" fillId="0" borderId="0" xfId="0" applyBorder="1" applyAlignment="1">
      <alignment vertical="center"/>
    </xf>
    <xf numFmtId="14" fontId="0" fillId="0" borderId="9" xfId="0" applyNumberFormat="1" applyBorder="1"/>
    <xf numFmtId="0" fontId="6" fillId="0" borderId="11" xfId="2" applyBorder="1"/>
    <xf numFmtId="0" fontId="0" fillId="0" borderId="12" xfId="0" applyBorder="1" applyAlignment="1">
      <alignment vertical="center"/>
    </xf>
    <xf numFmtId="0" fontId="6" fillId="0" borderId="11" xfId="2" applyBorder="1" applyAlignment="1">
      <alignment vertical="center"/>
    </xf>
    <xf numFmtId="0" fontId="0" fillId="6" borderId="8" xfId="0" applyFill="1" applyBorder="1"/>
    <xf numFmtId="0" fontId="0" fillId="6" borderId="9" xfId="0" applyFill="1" applyBorder="1"/>
    <xf numFmtId="0" fontId="0" fillId="6" borderId="10" xfId="0" applyFill="1" applyBorder="1"/>
    <xf numFmtId="0" fontId="3" fillId="6" borderId="11" xfId="0" applyFont="1" applyFill="1" applyBorder="1"/>
    <xf numFmtId="0" fontId="0" fillId="6" borderId="0" xfId="0" applyFill="1" applyBorder="1"/>
    <xf numFmtId="0" fontId="0" fillId="6" borderId="12" xfId="0" applyFill="1" applyBorder="1"/>
    <xf numFmtId="0" fontId="0" fillId="6" borderId="11" xfId="0" applyFill="1" applyBorder="1"/>
    <xf numFmtId="0" fontId="0" fillId="6" borderId="13" xfId="0" applyFill="1" applyBorder="1"/>
    <xf numFmtId="0" fontId="0" fillId="6" borderId="14" xfId="0" applyFill="1" applyBorder="1"/>
    <xf numFmtId="0" fontId="0" fillId="6" borderId="15" xfId="0" applyFill="1" applyBorder="1"/>
    <xf numFmtId="0" fontId="0" fillId="0" borderId="0" xfId="0"/>
    <xf numFmtId="0" fontId="0" fillId="0" borderId="0" xfId="0"/>
    <xf numFmtId="0" fontId="0" fillId="0" borderId="5" xfId="0" applyBorder="1" applyAlignment="1">
      <alignment vertical="top" wrapText="1"/>
    </xf>
    <xf numFmtId="0" fontId="14" fillId="0" borderId="5" xfId="5" applyBorder="1" applyAlignment="1">
      <alignment vertical="top" wrapText="1"/>
    </xf>
    <xf numFmtId="0" fontId="7" fillId="0" borderId="5" xfId="0" applyFont="1" applyBorder="1" applyAlignment="1">
      <alignment vertical="top" wrapText="1"/>
    </xf>
    <xf numFmtId="0" fontId="0" fillId="0" borderId="5" xfId="0" quotePrefix="1" applyBorder="1" applyAlignment="1">
      <alignment vertical="top" wrapText="1"/>
    </xf>
    <xf numFmtId="6" fontId="0" fillId="0" borderId="5" xfId="0" applyNumberFormat="1" applyBorder="1" applyAlignment="1">
      <alignment vertical="top" wrapText="1"/>
    </xf>
    <xf numFmtId="0" fontId="0" fillId="0" borderId="5" xfId="0" applyBorder="1" applyAlignment="1">
      <alignment horizontal="center" vertical="top" wrapText="1"/>
    </xf>
    <xf numFmtId="0" fontId="0" fillId="3" borderId="5" xfId="0" quotePrefix="1" applyFill="1" applyBorder="1" applyAlignment="1">
      <alignment vertical="top" wrapText="1"/>
    </xf>
    <xf numFmtId="164" fontId="0" fillId="0" borderId="5" xfId="1" applyNumberFormat="1" applyFont="1" applyBorder="1" applyAlignment="1">
      <alignment vertical="top" wrapText="1"/>
    </xf>
    <xf numFmtId="14" fontId="7" fillId="3" borderId="5" xfId="0" quotePrefix="1" applyNumberFormat="1" applyFont="1" applyFill="1" applyBorder="1" applyAlignment="1">
      <alignment vertical="top" wrapText="1"/>
    </xf>
    <xf numFmtId="0" fontId="9" fillId="0" borderId="5" xfId="0" applyFont="1" applyBorder="1" applyAlignment="1">
      <alignment vertical="top" wrapText="1"/>
    </xf>
    <xf numFmtId="164" fontId="7" fillId="0" borderId="5" xfId="1" applyNumberFormat="1" applyFont="1" applyBorder="1" applyAlignment="1">
      <alignment vertical="top" wrapText="1"/>
    </xf>
    <xf numFmtId="0" fontId="7" fillId="0" borderId="5" xfId="2" applyFont="1" applyBorder="1" applyAlignment="1">
      <alignment vertical="top" wrapText="1"/>
    </xf>
    <xf numFmtId="14" fontId="7" fillId="0" borderId="5" xfId="0" quotePrefix="1" applyNumberFormat="1" applyFont="1" applyBorder="1" applyAlignment="1">
      <alignment vertical="top" wrapText="1"/>
    </xf>
    <xf numFmtId="0" fontId="6" fillId="0" borderId="5" xfId="2" applyBorder="1" applyAlignment="1">
      <alignment vertical="top" wrapText="1"/>
    </xf>
    <xf numFmtId="14" fontId="0" fillId="3" borderId="5" xfId="0" quotePrefix="1" applyNumberFormat="1" applyFill="1" applyBorder="1" applyAlignment="1">
      <alignment vertical="top" wrapText="1"/>
    </xf>
    <xf numFmtId="44" fontId="0" fillId="0" borderId="5" xfId="1" applyFont="1" applyBorder="1" applyAlignment="1">
      <alignment vertical="top" wrapText="1"/>
    </xf>
    <xf numFmtId="6" fontId="0" fillId="0" borderId="5" xfId="1" applyNumberFormat="1" applyFont="1" applyBorder="1" applyAlignment="1">
      <alignment vertical="top" wrapText="1"/>
    </xf>
    <xf numFmtId="0" fontId="0" fillId="3" borderId="5" xfId="0" applyFill="1" applyBorder="1" applyAlignment="1">
      <alignment vertical="top" wrapText="1"/>
    </xf>
    <xf numFmtId="0" fontId="0" fillId="0" borderId="5" xfId="0" applyFill="1" applyBorder="1" applyAlignment="1">
      <alignment vertical="top" wrapText="1"/>
    </xf>
    <xf numFmtId="0" fontId="14" fillId="0" borderId="5" xfId="5" applyBorder="1" applyAlignment="1">
      <alignment horizontal="left" vertical="center" wrapText="1" indent="1"/>
    </xf>
    <xf numFmtId="0" fontId="0" fillId="0" borderId="16" xfId="0" applyFill="1" applyBorder="1" applyAlignment="1">
      <alignment vertical="top" wrapText="1"/>
    </xf>
    <xf numFmtId="0" fontId="3" fillId="0" borderId="16" xfId="0" applyFont="1" applyFill="1" applyBorder="1" applyAlignment="1">
      <alignment vertical="top" wrapText="1"/>
    </xf>
    <xf numFmtId="0" fontId="0" fillId="0" borderId="16" xfId="0" applyBorder="1" applyAlignment="1">
      <alignment vertical="top" wrapText="1"/>
    </xf>
    <xf numFmtId="0" fontId="24" fillId="0" borderId="0" xfId="0" applyFont="1" applyFill="1" applyAlignment="1">
      <alignment horizontal="center" vertical="center" wrapText="1"/>
    </xf>
    <xf numFmtId="0" fontId="14" fillId="0" borderId="5" xfId="5" applyFill="1" applyBorder="1" applyAlignment="1">
      <alignment horizontal="left" vertical="center" wrapText="1" indent="1"/>
    </xf>
    <xf numFmtId="0" fontId="0" fillId="0" borderId="5" xfId="0" applyFill="1" applyBorder="1" applyAlignment="1">
      <alignment horizontal="center" vertical="top" wrapText="1"/>
    </xf>
    <xf numFmtId="9" fontId="0" fillId="0" borderId="5" xfId="0" applyNumberFormat="1" applyFill="1" applyBorder="1" applyAlignment="1">
      <alignment vertical="top" wrapText="1"/>
    </xf>
    <xf numFmtId="0" fontId="0" fillId="0" borderId="5" xfId="0" quotePrefix="1" applyFill="1" applyBorder="1" applyAlignment="1">
      <alignment vertical="top" wrapText="1"/>
    </xf>
    <xf numFmtId="0" fontId="5" fillId="0" borderId="5" xfId="0" applyFont="1" applyFill="1" applyBorder="1" applyAlignment="1">
      <alignment vertical="top" wrapText="1"/>
    </xf>
    <xf numFmtId="0" fontId="0" fillId="7" borderId="0" xfId="0" applyFill="1" applyAlignment="1">
      <alignment vertical="top" wrapText="1"/>
    </xf>
    <xf numFmtId="0" fontId="0" fillId="7" borderId="16" xfId="0" applyFill="1" applyBorder="1" applyAlignment="1">
      <alignment vertical="top" wrapText="1"/>
    </xf>
    <xf numFmtId="0" fontId="0" fillId="7" borderId="5" xfId="0" applyFill="1" applyBorder="1" applyAlignment="1">
      <alignment vertical="top" wrapText="1"/>
    </xf>
    <xf numFmtId="0" fontId="14" fillId="7" borderId="5" xfId="5" applyFill="1" applyBorder="1" applyAlignment="1">
      <alignment vertical="top" wrapText="1"/>
    </xf>
    <xf numFmtId="0" fontId="5" fillId="7" borderId="5" xfId="0" applyFont="1" applyFill="1" applyBorder="1" applyAlignment="1">
      <alignment vertical="top" wrapText="1"/>
    </xf>
    <xf numFmtId="0" fontId="5" fillId="0" borderId="5" xfId="0" applyFont="1" applyBorder="1" applyAlignment="1">
      <alignment vertical="top" wrapText="1"/>
    </xf>
    <xf numFmtId="164" fontId="0" fillId="0" borderId="5" xfId="1" applyNumberFormat="1" applyFont="1" applyFill="1" applyBorder="1" applyAlignment="1">
      <alignment vertical="top" wrapText="1"/>
    </xf>
    <xf numFmtId="0" fontId="0" fillId="0" borderId="0" xfId="0"/>
    <xf numFmtId="0" fontId="0" fillId="8" borderId="0" xfId="0" applyFill="1"/>
    <xf numFmtId="165" fontId="0" fillId="0" borderId="0" xfId="0" applyNumberFormat="1"/>
    <xf numFmtId="0" fontId="24" fillId="9" borderId="0" xfId="0" applyFont="1" applyFill="1" applyAlignment="1">
      <alignment horizontal="center" vertical="center" wrapText="1"/>
    </xf>
    <xf numFmtId="0" fontId="3" fillId="9" borderId="16" xfId="0" applyFont="1" applyFill="1" applyBorder="1" applyAlignment="1">
      <alignment vertical="top" wrapText="1"/>
    </xf>
    <xf numFmtId="0" fontId="0" fillId="9" borderId="5" xfId="0" applyFill="1" applyBorder="1" applyAlignment="1">
      <alignment vertical="top" wrapText="1"/>
    </xf>
    <xf numFmtId="0" fontId="14" fillId="9" borderId="5" xfId="5" applyFill="1" applyBorder="1" applyAlignment="1">
      <alignment horizontal="left" vertical="center" wrapText="1" indent="1"/>
    </xf>
    <xf numFmtId="164" fontId="0" fillId="9" borderId="5" xfId="1" applyNumberFormat="1" applyFont="1" applyFill="1" applyBorder="1" applyAlignment="1">
      <alignment vertical="top" wrapText="1"/>
    </xf>
    <xf numFmtId="0" fontId="0" fillId="9" borderId="5" xfId="0" applyFill="1" applyBorder="1" applyAlignment="1">
      <alignment horizontal="center" vertical="top" wrapText="1"/>
    </xf>
    <xf numFmtId="0" fontId="0" fillId="9" borderId="5" xfId="0" applyFont="1" applyFill="1" applyBorder="1" applyAlignment="1">
      <alignment vertical="top" wrapText="1"/>
    </xf>
    <xf numFmtId="0" fontId="0" fillId="9" borderId="5" xfId="0" quotePrefix="1" applyFill="1" applyBorder="1" applyAlignment="1">
      <alignment vertical="top" wrapText="1"/>
    </xf>
    <xf numFmtId="0" fontId="6" fillId="9" borderId="5" xfId="2" applyFill="1" applyBorder="1" applyAlignment="1">
      <alignment vertical="top" wrapText="1"/>
    </xf>
    <xf numFmtId="0" fontId="0" fillId="9" borderId="0" xfId="0" applyFill="1" applyAlignment="1">
      <alignment vertical="top" wrapText="1"/>
    </xf>
    <xf numFmtId="0" fontId="27" fillId="0" borderId="5" xfId="0" applyFont="1" applyBorder="1" applyAlignment="1">
      <alignment vertical="top" wrapText="1"/>
    </xf>
    <xf numFmtId="0" fontId="6" fillId="0" borderId="5" xfId="2" applyFill="1" applyBorder="1" applyAlignment="1">
      <alignment vertical="center" wrapText="1"/>
    </xf>
    <xf numFmtId="14" fontId="0" fillId="0" borderId="5" xfId="0" applyNumberFormat="1" applyFill="1" applyBorder="1" applyAlignment="1">
      <alignment vertical="top" wrapText="1"/>
    </xf>
    <xf numFmtId="0" fontId="14" fillId="0" borderId="5" xfId="5" applyFill="1" applyBorder="1" applyAlignment="1">
      <alignment vertical="center" wrapText="1"/>
    </xf>
    <xf numFmtId="0" fontId="0" fillId="0" borderId="0" xfId="0"/>
    <xf numFmtId="0" fontId="0" fillId="0" borderId="0" xfId="0" applyAlignment="1">
      <alignment vertical="center" wrapText="1"/>
    </xf>
    <xf numFmtId="0" fontId="0" fillId="0" borderId="0" xfId="0"/>
    <xf numFmtId="14" fontId="0" fillId="3" borderId="5" xfId="0" applyNumberFormat="1" applyFill="1" applyBorder="1" applyAlignment="1">
      <alignment vertical="top" wrapText="1"/>
    </xf>
    <xf numFmtId="0" fontId="0" fillId="0" borderId="0" xfId="0"/>
    <xf numFmtId="0" fontId="0" fillId="0" borderId="0" xfId="0"/>
    <xf numFmtId="0" fontId="8" fillId="0" borderId="0" xfId="2" applyFont="1" applyAlignment="1">
      <alignment vertical="center"/>
    </xf>
    <xf numFmtId="0" fontId="0" fillId="0" borderId="0" xfId="0" applyFont="1"/>
    <xf numFmtId="0" fontId="30" fillId="0" borderId="0" xfId="0" applyFont="1"/>
    <xf numFmtId="0" fontId="6" fillId="9" borderId="5" xfId="2" applyFill="1" applyBorder="1" applyAlignment="1">
      <alignment horizontal="center" vertical="center" wrapText="1"/>
    </xf>
    <xf numFmtId="0" fontId="6" fillId="0" borderId="5" xfId="2" applyBorder="1" applyAlignment="1">
      <alignment horizontal="center" vertical="center" wrapText="1"/>
    </xf>
    <xf numFmtId="0" fontId="6" fillId="0" borderId="5" xfId="2" quotePrefix="1" applyBorder="1" applyAlignment="1">
      <alignment horizontal="center" vertical="center" wrapText="1"/>
    </xf>
    <xf numFmtId="0" fontId="6" fillId="0" borderId="5" xfId="2" applyFill="1" applyBorder="1" applyAlignment="1">
      <alignment horizontal="center" vertical="center" wrapText="1"/>
    </xf>
    <xf numFmtId="0" fontId="6" fillId="7" borderId="5" xfId="2" quotePrefix="1" applyFill="1" applyBorder="1" applyAlignment="1">
      <alignment horizontal="center" vertical="center" wrapText="1"/>
    </xf>
    <xf numFmtId="6" fontId="3" fillId="0" borderId="0" xfId="0" applyNumberFormat="1" applyFont="1"/>
    <xf numFmtId="0" fontId="3" fillId="0" borderId="0" xfId="0" applyFont="1" applyAlignment="1">
      <alignment horizontal="right"/>
    </xf>
    <xf numFmtId="0" fontId="0" fillId="0" borderId="0" xfId="0" applyAlignment="1">
      <alignment horizontal="right"/>
    </xf>
    <xf numFmtId="0" fontId="0" fillId="0" borderId="0" xfId="0"/>
    <xf numFmtId="0" fontId="0" fillId="0" borderId="0" xfId="0"/>
    <xf numFmtId="0" fontId="0" fillId="0" borderId="0" xfId="0"/>
    <xf numFmtId="0" fontId="32" fillId="0" borderId="0" xfId="2" applyFont="1"/>
    <xf numFmtId="0" fontId="33" fillId="0" borderId="0" xfId="0" applyFont="1"/>
    <xf numFmtId="0" fontId="6" fillId="0" borderId="0" xfId="2" applyAlignment="1">
      <alignment wrapText="1"/>
    </xf>
    <xf numFmtId="0" fontId="6" fillId="0" borderId="5" xfId="2" applyFill="1" applyBorder="1" applyAlignment="1">
      <alignment vertical="top" wrapText="1"/>
    </xf>
    <xf numFmtId="0" fontId="0" fillId="0" borderId="0" xfId="0" quotePrefix="1" applyFill="1" applyAlignment="1">
      <alignment vertical="top" wrapText="1"/>
    </xf>
    <xf numFmtId="0" fontId="0" fillId="0" borderId="0" xfId="0"/>
    <xf numFmtId="0" fontId="0" fillId="6" borderId="5" xfId="0" applyFill="1" applyBorder="1" applyAlignment="1">
      <alignment vertical="top" wrapText="1"/>
    </xf>
    <xf numFmtId="0" fontId="34" fillId="0" borderId="0" xfId="0" applyFont="1"/>
    <xf numFmtId="0" fontId="16" fillId="0" borderId="0" xfId="0" applyFont="1" applyBorder="1" applyAlignment="1">
      <alignment vertical="top"/>
    </xf>
    <xf numFmtId="0" fontId="0" fillId="0" borderId="0" xfId="0"/>
    <xf numFmtId="0" fontId="0" fillId="0" borderId="0" xfId="0" applyFont="1" applyAlignment="1">
      <alignment vertical="center"/>
    </xf>
    <xf numFmtId="0" fontId="0" fillId="0" borderId="0" xfId="0" applyAlignment="1">
      <alignment vertical="center" wrapText="1"/>
    </xf>
    <xf numFmtId="0" fontId="0" fillId="0" borderId="0" xfId="0"/>
    <xf numFmtId="0" fontId="3" fillId="10" borderId="16" xfId="0" applyFont="1" applyFill="1" applyBorder="1" applyAlignment="1">
      <alignment vertical="top" wrapText="1"/>
    </xf>
    <xf numFmtId="0" fontId="0" fillId="10" borderId="16" xfId="0" applyFill="1" applyBorder="1" applyAlignment="1">
      <alignment vertical="top" wrapText="1"/>
    </xf>
    <xf numFmtId="0" fontId="0" fillId="8" borderId="16" xfId="0" applyFill="1" applyBorder="1" applyAlignment="1">
      <alignment vertical="top" wrapText="1"/>
    </xf>
    <xf numFmtId="0" fontId="3" fillId="8" borderId="16" xfId="0" applyFont="1" applyFill="1" applyBorder="1" applyAlignment="1">
      <alignment vertical="top" wrapText="1"/>
    </xf>
    <xf numFmtId="0" fontId="0" fillId="0" borderId="0" xfId="0" applyAlignment="1">
      <alignment horizontal="left" vertical="center"/>
    </xf>
    <xf numFmtId="0" fontId="0" fillId="0" borderId="0" xfId="0"/>
    <xf numFmtId="0" fontId="0" fillId="0" borderId="0" xfId="0"/>
    <xf numFmtId="0" fontId="38" fillId="0" borderId="0" xfId="0" applyFont="1"/>
    <xf numFmtId="0" fontId="6" fillId="0" borderId="0" xfId="2" quotePrefix="1" applyAlignment="1">
      <alignment wrapText="1"/>
    </xf>
    <xf numFmtId="0" fontId="0" fillId="3" borderId="0" xfId="0" quotePrefix="1" applyFill="1" applyAlignment="1">
      <alignment vertical="top" wrapText="1"/>
    </xf>
    <xf numFmtId="0" fontId="0" fillId="0" borderId="0" xfId="0" applyAlignment="1"/>
    <xf numFmtId="0" fontId="14" fillId="0" borderId="0" xfId="5" applyBorder="1" applyAlignment="1">
      <alignment vertical="center"/>
    </xf>
    <xf numFmtId="0" fontId="13" fillId="3" borderId="0" xfId="0" applyFont="1" applyFill="1"/>
    <xf numFmtId="0" fontId="15" fillId="0" borderId="0" xfId="0" applyFont="1" applyAlignment="1">
      <alignment vertical="center" wrapText="1"/>
    </xf>
    <xf numFmtId="0" fontId="6" fillId="3" borderId="0" xfId="2" quotePrefix="1" applyFill="1" applyAlignment="1">
      <alignment horizontal="center"/>
    </xf>
    <xf numFmtId="0" fontId="3" fillId="0" borderId="0" xfId="0" applyFont="1" applyAlignment="1">
      <alignment vertical="center" wrapText="1"/>
    </xf>
    <xf numFmtId="0" fontId="0" fillId="0" borderId="0" xfId="0" applyAlignment="1">
      <alignment vertical="center" wrapText="1"/>
    </xf>
    <xf numFmtId="0" fontId="5" fillId="0" borderId="0" xfId="0" applyFont="1" applyAlignment="1">
      <alignment vertical="center" wrapText="1"/>
    </xf>
    <xf numFmtId="0" fontId="28" fillId="0" borderId="0" xfId="0" applyFont="1" applyAlignment="1">
      <alignment vertical="center" wrapText="1"/>
    </xf>
    <xf numFmtId="0" fontId="9" fillId="0" borderId="0" xfId="0" applyFont="1" applyAlignment="1">
      <alignment vertical="center" wrapText="1"/>
    </xf>
    <xf numFmtId="0" fontId="7" fillId="0" borderId="0" xfId="0" applyFont="1" applyAlignment="1">
      <alignment vertical="center" wrapText="1"/>
    </xf>
    <xf numFmtId="14" fontId="0" fillId="0" borderId="9" xfId="0" applyNumberFormat="1" applyBorder="1" applyAlignment="1">
      <alignment horizontal="center"/>
    </xf>
    <xf numFmtId="0" fontId="3" fillId="3" borderId="11" xfId="0" applyFont="1" applyFill="1" applyBorder="1" applyAlignment="1">
      <alignment vertical="center" wrapText="1"/>
    </xf>
    <xf numFmtId="0" fontId="3" fillId="3" borderId="0" xfId="0" applyFont="1" applyFill="1" applyBorder="1" applyAlignment="1">
      <alignment vertical="center" wrapText="1"/>
    </xf>
    <xf numFmtId="0" fontId="3" fillId="3" borderId="12" xfId="0" applyFont="1" applyFill="1" applyBorder="1" applyAlignment="1">
      <alignment vertical="center" wrapText="1"/>
    </xf>
    <xf numFmtId="0" fontId="5" fillId="0" borderId="0" xfId="0" applyFont="1" applyAlignment="1">
      <alignment horizontal="left" vertical="center"/>
    </xf>
    <xf numFmtId="0" fontId="5" fillId="0" borderId="0" xfId="0" applyFont="1" applyAlignment="1">
      <alignment horizontal="left" vertical="center" wrapText="1"/>
    </xf>
    <xf numFmtId="0" fontId="6" fillId="0" borderId="0" xfId="2" applyAlignment="1">
      <alignment vertical="center" wrapText="1"/>
    </xf>
    <xf numFmtId="0" fontId="0" fillId="0" borderId="0" xfId="0" applyAlignment="1">
      <alignment wrapText="1"/>
    </xf>
    <xf numFmtId="0" fontId="0" fillId="0" borderId="0" xfId="0"/>
    <xf numFmtId="0" fontId="0" fillId="0" borderId="11" xfId="0" applyBorder="1" applyAlignment="1">
      <alignment wrapText="1"/>
    </xf>
    <xf numFmtId="0" fontId="0" fillId="0" borderId="0" xfId="0" applyBorder="1" applyAlignment="1">
      <alignment wrapText="1"/>
    </xf>
    <xf numFmtId="0" fontId="0" fillId="0" borderId="12" xfId="0" applyBorder="1" applyAlignment="1">
      <alignment wrapText="1"/>
    </xf>
    <xf numFmtId="0" fontId="0" fillId="0" borderId="11" xfId="0" applyBorder="1" applyAlignment="1">
      <alignment horizontal="center"/>
    </xf>
    <xf numFmtId="0" fontId="0" fillId="0" borderId="0" xfId="0" applyBorder="1" applyAlignment="1">
      <alignment horizontal="center"/>
    </xf>
    <xf numFmtId="0" fontId="0" fillId="0" borderId="12" xfId="0" applyBorder="1" applyAlignment="1">
      <alignment horizontal="center"/>
    </xf>
    <xf numFmtId="0" fontId="5" fillId="2" borderId="0" xfId="0" applyFont="1" applyFill="1" applyAlignment="1">
      <alignment horizontal="center"/>
    </xf>
    <xf numFmtId="0" fontId="5" fillId="0" borderId="0" xfId="0" applyFont="1" applyAlignment="1">
      <alignment wrapText="1"/>
    </xf>
    <xf numFmtId="0" fontId="0" fillId="4" borderId="2" xfId="0" applyFill="1" applyBorder="1" applyAlignment="1">
      <alignment vertical="center" wrapText="1"/>
    </xf>
    <xf numFmtId="0" fontId="0" fillId="4" borderId="3" xfId="0" applyFill="1" applyBorder="1" applyAlignment="1">
      <alignment vertical="center" wrapText="1"/>
    </xf>
    <xf numFmtId="0" fontId="0" fillId="4" borderId="4" xfId="0" applyFill="1" applyBorder="1" applyAlignment="1">
      <alignment vertical="center" wrapText="1"/>
    </xf>
    <xf numFmtId="14" fontId="0" fillId="0" borderId="0" xfId="0" applyNumberFormat="1" applyFill="1"/>
    <xf numFmtId="0" fontId="0" fillId="0" borderId="0" xfId="0" applyFill="1" applyAlignment="1">
      <alignment horizontal="center"/>
    </xf>
    <xf numFmtId="0" fontId="6" fillId="3" borderId="0" xfId="2" quotePrefix="1" applyFill="1" applyAlignment="1"/>
  </cellXfs>
  <cellStyles count="6">
    <cellStyle name="Comma" xfId="3" builtinId="3"/>
    <cellStyle name="Currency" xfId="1" builtinId="4"/>
    <cellStyle name="Hyperlink" xfId="2" builtinId="8"/>
    <cellStyle name="Hyperlink 2" xfId="5" xr:uid="{D14C0DBB-CEE7-4116-9746-F02B7F631412}"/>
    <cellStyle name="Normal" xfId="0" builtinId="0"/>
    <cellStyle name="Percent" xfId="4" builtinId="5"/>
  </cellStyles>
  <dxfs count="0"/>
  <tableStyles count="0" defaultTableStyle="TableStyleMedium2" defaultPivotStyle="PivotStyleLight16"/>
  <colors>
    <mruColors>
      <color rgb="FFFF66CC"/>
      <color rgb="FFFF33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6.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8.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9.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47.png"/><Relationship Id="rId13" Type="http://schemas.openxmlformats.org/officeDocument/2006/relationships/image" Target="../media/image52.png"/><Relationship Id="rId18" Type="http://schemas.openxmlformats.org/officeDocument/2006/relationships/image" Target="../media/image57.png"/><Relationship Id="rId26" Type="http://schemas.openxmlformats.org/officeDocument/2006/relationships/image" Target="../media/image65.png"/><Relationship Id="rId3" Type="http://schemas.openxmlformats.org/officeDocument/2006/relationships/image" Target="../media/image42.png"/><Relationship Id="rId21" Type="http://schemas.openxmlformats.org/officeDocument/2006/relationships/image" Target="../media/image60.png"/><Relationship Id="rId34" Type="http://schemas.openxmlformats.org/officeDocument/2006/relationships/image" Target="../media/image73.png"/><Relationship Id="rId7" Type="http://schemas.openxmlformats.org/officeDocument/2006/relationships/image" Target="../media/image46.png"/><Relationship Id="rId12" Type="http://schemas.openxmlformats.org/officeDocument/2006/relationships/image" Target="../media/image51.png"/><Relationship Id="rId17" Type="http://schemas.openxmlformats.org/officeDocument/2006/relationships/image" Target="../media/image56.png"/><Relationship Id="rId25" Type="http://schemas.openxmlformats.org/officeDocument/2006/relationships/image" Target="../media/image64.png"/><Relationship Id="rId33" Type="http://schemas.openxmlformats.org/officeDocument/2006/relationships/image" Target="../media/image72.png"/><Relationship Id="rId38" Type="http://schemas.openxmlformats.org/officeDocument/2006/relationships/image" Target="../media/image77.png"/><Relationship Id="rId2" Type="http://schemas.openxmlformats.org/officeDocument/2006/relationships/image" Target="../media/image41.png"/><Relationship Id="rId16" Type="http://schemas.openxmlformats.org/officeDocument/2006/relationships/image" Target="../media/image55.png"/><Relationship Id="rId20" Type="http://schemas.openxmlformats.org/officeDocument/2006/relationships/image" Target="../media/image59.png"/><Relationship Id="rId29" Type="http://schemas.openxmlformats.org/officeDocument/2006/relationships/image" Target="../media/image68.png"/><Relationship Id="rId1" Type="http://schemas.openxmlformats.org/officeDocument/2006/relationships/image" Target="../media/image40.png"/><Relationship Id="rId6" Type="http://schemas.openxmlformats.org/officeDocument/2006/relationships/image" Target="../media/image45.png"/><Relationship Id="rId11" Type="http://schemas.openxmlformats.org/officeDocument/2006/relationships/image" Target="../media/image50.png"/><Relationship Id="rId24" Type="http://schemas.openxmlformats.org/officeDocument/2006/relationships/image" Target="../media/image63.png"/><Relationship Id="rId32" Type="http://schemas.openxmlformats.org/officeDocument/2006/relationships/image" Target="../media/image71.png"/><Relationship Id="rId37" Type="http://schemas.openxmlformats.org/officeDocument/2006/relationships/image" Target="../media/image76.png"/><Relationship Id="rId5" Type="http://schemas.openxmlformats.org/officeDocument/2006/relationships/image" Target="../media/image44.png"/><Relationship Id="rId15" Type="http://schemas.openxmlformats.org/officeDocument/2006/relationships/image" Target="../media/image54.png"/><Relationship Id="rId23" Type="http://schemas.openxmlformats.org/officeDocument/2006/relationships/image" Target="../media/image62.png"/><Relationship Id="rId28" Type="http://schemas.openxmlformats.org/officeDocument/2006/relationships/image" Target="../media/image67.png"/><Relationship Id="rId36" Type="http://schemas.openxmlformats.org/officeDocument/2006/relationships/image" Target="../media/image75.png"/><Relationship Id="rId10" Type="http://schemas.openxmlformats.org/officeDocument/2006/relationships/image" Target="../media/image49.png"/><Relationship Id="rId19" Type="http://schemas.openxmlformats.org/officeDocument/2006/relationships/image" Target="../media/image58.png"/><Relationship Id="rId31" Type="http://schemas.openxmlformats.org/officeDocument/2006/relationships/image" Target="../media/image70.png"/><Relationship Id="rId4" Type="http://schemas.openxmlformats.org/officeDocument/2006/relationships/image" Target="../media/image43.png"/><Relationship Id="rId9" Type="http://schemas.openxmlformats.org/officeDocument/2006/relationships/image" Target="../media/image48.png"/><Relationship Id="rId14" Type="http://schemas.openxmlformats.org/officeDocument/2006/relationships/image" Target="../media/image53.png"/><Relationship Id="rId22" Type="http://schemas.openxmlformats.org/officeDocument/2006/relationships/image" Target="../media/image61.png"/><Relationship Id="rId27" Type="http://schemas.openxmlformats.org/officeDocument/2006/relationships/image" Target="../media/image66.png"/><Relationship Id="rId30" Type="http://schemas.openxmlformats.org/officeDocument/2006/relationships/image" Target="../media/image69.png"/><Relationship Id="rId35" Type="http://schemas.openxmlformats.org/officeDocument/2006/relationships/image" Target="../media/image7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78.png"/></Relationships>
</file>

<file path=xl/drawings/_rels/drawing12.xml.rels><?xml version="1.0" encoding="UTF-8" standalone="yes"?>
<Relationships xmlns="http://schemas.openxmlformats.org/package/2006/relationships"><Relationship Id="rId2" Type="http://schemas.openxmlformats.org/officeDocument/2006/relationships/image" Target="../media/image80.png"/><Relationship Id="rId1" Type="http://schemas.openxmlformats.org/officeDocument/2006/relationships/image" Target="../media/image79.png"/></Relationships>
</file>

<file path=xl/drawings/_rels/drawing13.xml.rels><?xml version="1.0" encoding="UTF-8" standalone="yes"?>
<Relationships xmlns="http://schemas.openxmlformats.org/package/2006/relationships"><Relationship Id="rId8" Type="http://schemas.openxmlformats.org/officeDocument/2006/relationships/image" Target="../media/image88.png"/><Relationship Id="rId13" Type="http://schemas.openxmlformats.org/officeDocument/2006/relationships/image" Target="../media/image93.png"/><Relationship Id="rId3" Type="http://schemas.openxmlformats.org/officeDocument/2006/relationships/image" Target="../media/image83.png"/><Relationship Id="rId7" Type="http://schemas.openxmlformats.org/officeDocument/2006/relationships/image" Target="../media/image87.png"/><Relationship Id="rId12" Type="http://schemas.openxmlformats.org/officeDocument/2006/relationships/image" Target="../media/image92.png"/><Relationship Id="rId2" Type="http://schemas.openxmlformats.org/officeDocument/2006/relationships/image" Target="../media/image82.png"/><Relationship Id="rId1" Type="http://schemas.openxmlformats.org/officeDocument/2006/relationships/image" Target="../media/image81.png"/><Relationship Id="rId6" Type="http://schemas.openxmlformats.org/officeDocument/2006/relationships/image" Target="../media/image86.png"/><Relationship Id="rId11" Type="http://schemas.openxmlformats.org/officeDocument/2006/relationships/image" Target="../media/image91.png"/><Relationship Id="rId5" Type="http://schemas.openxmlformats.org/officeDocument/2006/relationships/image" Target="../media/image85.png"/><Relationship Id="rId10" Type="http://schemas.openxmlformats.org/officeDocument/2006/relationships/image" Target="../media/image90.png"/><Relationship Id="rId4" Type="http://schemas.openxmlformats.org/officeDocument/2006/relationships/image" Target="../media/image84.png"/><Relationship Id="rId9" Type="http://schemas.openxmlformats.org/officeDocument/2006/relationships/image" Target="../media/image89.png"/><Relationship Id="rId14" Type="http://schemas.openxmlformats.org/officeDocument/2006/relationships/image" Target="../media/image94.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02.png"/><Relationship Id="rId3" Type="http://schemas.openxmlformats.org/officeDocument/2006/relationships/image" Target="../media/image97.png"/><Relationship Id="rId7" Type="http://schemas.openxmlformats.org/officeDocument/2006/relationships/image" Target="../media/image101.png"/><Relationship Id="rId2" Type="http://schemas.openxmlformats.org/officeDocument/2006/relationships/image" Target="../media/image96.png"/><Relationship Id="rId1" Type="http://schemas.openxmlformats.org/officeDocument/2006/relationships/image" Target="../media/image95.png"/><Relationship Id="rId6" Type="http://schemas.openxmlformats.org/officeDocument/2006/relationships/image" Target="../media/image100.png"/><Relationship Id="rId11" Type="http://schemas.openxmlformats.org/officeDocument/2006/relationships/image" Target="../media/image105.png"/><Relationship Id="rId5" Type="http://schemas.openxmlformats.org/officeDocument/2006/relationships/image" Target="../media/image99.png"/><Relationship Id="rId10" Type="http://schemas.openxmlformats.org/officeDocument/2006/relationships/image" Target="../media/image104.png"/><Relationship Id="rId4" Type="http://schemas.openxmlformats.org/officeDocument/2006/relationships/image" Target="../media/image98.png"/><Relationship Id="rId9" Type="http://schemas.openxmlformats.org/officeDocument/2006/relationships/image" Target="../media/image103.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08.png"/><Relationship Id="rId7" Type="http://schemas.openxmlformats.org/officeDocument/2006/relationships/image" Target="../media/image112.png"/><Relationship Id="rId2" Type="http://schemas.openxmlformats.org/officeDocument/2006/relationships/image" Target="../media/image107.png"/><Relationship Id="rId1" Type="http://schemas.openxmlformats.org/officeDocument/2006/relationships/image" Target="../media/image106.png"/><Relationship Id="rId6" Type="http://schemas.openxmlformats.org/officeDocument/2006/relationships/image" Target="../media/image111.png"/><Relationship Id="rId5" Type="http://schemas.openxmlformats.org/officeDocument/2006/relationships/image" Target="../media/image110.png"/><Relationship Id="rId4" Type="http://schemas.openxmlformats.org/officeDocument/2006/relationships/image" Target="../media/image109.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15.png"/><Relationship Id="rId7" Type="http://schemas.openxmlformats.org/officeDocument/2006/relationships/image" Target="../media/image119.png"/><Relationship Id="rId2" Type="http://schemas.openxmlformats.org/officeDocument/2006/relationships/image" Target="../media/image114.png"/><Relationship Id="rId1" Type="http://schemas.openxmlformats.org/officeDocument/2006/relationships/image" Target="../media/image113.png"/><Relationship Id="rId6" Type="http://schemas.openxmlformats.org/officeDocument/2006/relationships/image" Target="../media/image118.png"/><Relationship Id="rId5" Type="http://schemas.openxmlformats.org/officeDocument/2006/relationships/image" Target="../media/image117.png"/><Relationship Id="rId4" Type="http://schemas.openxmlformats.org/officeDocument/2006/relationships/image" Target="../media/image1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8.xml.rels><?xml version="1.0" encoding="UTF-8" standalone="yes"?>
<Relationships xmlns="http://schemas.openxmlformats.org/package/2006/relationships"><Relationship Id="rId8" Type="http://schemas.openxmlformats.org/officeDocument/2006/relationships/image" Target="../media/image128.png"/><Relationship Id="rId13" Type="http://schemas.openxmlformats.org/officeDocument/2006/relationships/image" Target="../media/image133.png"/><Relationship Id="rId3" Type="http://schemas.openxmlformats.org/officeDocument/2006/relationships/image" Target="../media/image123.png"/><Relationship Id="rId7" Type="http://schemas.openxmlformats.org/officeDocument/2006/relationships/image" Target="../media/image127.png"/><Relationship Id="rId12" Type="http://schemas.openxmlformats.org/officeDocument/2006/relationships/image" Target="../media/image132.png"/><Relationship Id="rId2" Type="http://schemas.openxmlformats.org/officeDocument/2006/relationships/image" Target="../media/image122.png"/><Relationship Id="rId1" Type="http://schemas.openxmlformats.org/officeDocument/2006/relationships/image" Target="../media/image121.png"/><Relationship Id="rId6" Type="http://schemas.openxmlformats.org/officeDocument/2006/relationships/image" Target="../media/image126.png"/><Relationship Id="rId11" Type="http://schemas.openxmlformats.org/officeDocument/2006/relationships/image" Target="../media/image131.png"/><Relationship Id="rId5" Type="http://schemas.openxmlformats.org/officeDocument/2006/relationships/image" Target="../media/image125.png"/><Relationship Id="rId10" Type="http://schemas.openxmlformats.org/officeDocument/2006/relationships/image" Target="../media/image130.png"/><Relationship Id="rId4" Type="http://schemas.openxmlformats.org/officeDocument/2006/relationships/image" Target="../media/image124.png"/><Relationship Id="rId9" Type="http://schemas.openxmlformats.org/officeDocument/2006/relationships/image" Target="../media/image129.png"/><Relationship Id="rId14" Type="http://schemas.openxmlformats.org/officeDocument/2006/relationships/image" Target="../media/image134.png"/></Relationships>
</file>

<file path=xl/drawings/_rels/drawing19.xml.rels><?xml version="1.0" encoding="UTF-8" standalone="yes"?>
<Relationships xmlns="http://schemas.openxmlformats.org/package/2006/relationships"><Relationship Id="rId8" Type="http://schemas.openxmlformats.org/officeDocument/2006/relationships/image" Target="../media/image142.png"/><Relationship Id="rId3" Type="http://schemas.openxmlformats.org/officeDocument/2006/relationships/image" Target="../media/image137.png"/><Relationship Id="rId7" Type="http://schemas.openxmlformats.org/officeDocument/2006/relationships/image" Target="../media/image141.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png"/><Relationship Id="rId5" Type="http://schemas.openxmlformats.org/officeDocument/2006/relationships/image" Target="../media/image139.png"/><Relationship Id="rId4" Type="http://schemas.openxmlformats.org/officeDocument/2006/relationships/image" Target="../media/image138.png"/><Relationship Id="rId9" Type="http://schemas.openxmlformats.org/officeDocument/2006/relationships/image" Target="../media/image14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46.png"/><Relationship Id="rId2" Type="http://schemas.openxmlformats.org/officeDocument/2006/relationships/image" Target="../media/image145.png"/><Relationship Id="rId1" Type="http://schemas.openxmlformats.org/officeDocument/2006/relationships/image" Target="../media/image144.png"/><Relationship Id="rId4" Type="http://schemas.openxmlformats.org/officeDocument/2006/relationships/image" Target="../media/image147.png"/></Relationships>
</file>

<file path=xl/drawings/drawing1.xml><?xml version="1.0" encoding="utf-8"?>
<xdr:wsDr xmlns:xdr="http://schemas.openxmlformats.org/drawingml/2006/spreadsheetDrawing" xmlns:a="http://schemas.openxmlformats.org/drawingml/2006/main">
  <xdr:twoCellAnchor>
    <xdr:from>
      <xdr:col>1</xdr:col>
      <xdr:colOff>1624853</xdr:colOff>
      <xdr:row>1</xdr:row>
      <xdr:rowOff>717176</xdr:rowOff>
    </xdr:from>
    <xdr:to>
      <xdr:col>1</xdr:col>
      <xdr:colOff>1826558</xdr:colOff>
      <xdr:row>1</xdr:row>
      <xdr:rowOff>717176</xdr:rowOff>
    </xdr:to>
    <xdr:cxnSp macro="">
      <xdr:nvCxnSpPr>
        <xdr:cNvPr id="3" name="Straight Arrow Connector 2">
          <a:extLst>
            <a:ext uri="{FF2B5EF4-FFF2-40B4-BE49-F238E27FC236}">
              <a16:creationId xmlns:a16="http://schemas.microsoft.com/office/drawing/2014/main" id="{2CFCB952-CB01-4280-969C-EABF0435B8E1}"/>
            </a:ext>
          </a:extLst>
        </xdr:cNvPr>
        <xdr:cNvCxnSpPr/>
      </xdr:nvCxnSpPr>
      <xdr:spPr>
        <a:xfrm>
          <a:off x="2039471" y="907676"/>
          <a:ext cx="201705" cy="0"/>
        </a:xfrm>
        <a:prstGeom prst="straightConnector1">
          <a:avLst/>
        </a:prstGeom>
        <a:ln w="3810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600075</xdr:colOff>
      <xdr:row>71</xdr:row>
      <xdr:rowOff>123825</xdr:rowOff>
    </xdr:from>
    <xdr:to>
      <xdr:col>11</xdr:col>
      <xdr:colOff>570665</xdr:colOff>
      <xdr:row>116</xdr:row>
      <xdr:rowOff>179896</xdr:rowOff>
    </xdr:to>
    <xdr:pic>
      <xdr:nvPicPr>
        <xdr:cNvPr id="3" name="Picture 2">
          <a:extLst>
            <a:ext uri="{FF2B5EF4-FFF2-40B4-BE49-F238E27FC236}">
              <a16:creationId xmlns:a16="http://schemas.microsoft.com/office/drawing/2014/main" id="{677EC9E7-EE9E-476B-9B10-D272E55C57E2}"/>
            </a:ext>
          </a:extLst>
        </xdr:cNvPr>
        <xdr:cNvPicPr>
          <a:picLocks noChangeAspect="1"/>
        </xdr:cNvPicPr>
      </xdr:nvPicPr>
      <xdr:blipFill>
        <a:blip xmlns:r="http://schemas.openxmlformats.org/officeDocument/2006/relationships" r:embed="rId1"/>
        <a:stretch>
          <a:fillRect/>
        </a:stretch>
      </xdr:blipFill>
      <xdr:spPr>
        <a:xfrm>
          <a:off x="600075" y="13535025"/>
          <a:ext cx="6676190" cy="8628571"/>
        </a:xfrm>
        <a:prstGeom prst="rect">
          <a:avLst/>
        </a:prstGeom>
        <a:ln>
          <a:solidFill>
            <a:schemeClr val="tx1"/>
          </a:solidFill>
        </a:ln>
      </xdr:spPr>
    </xdr:pic>
    <xdr:clientData/>
  </xdr:twoCellAnchor>
  <xdr:twoCellAnchor editAs="oneCell">
    <xdr:from>
      <xdr:col>13</xdr:col>
      <xdr:colOff>0</xdr:colOff>
      <xdr:row>71</xdr:row>
      <xdr:rowOff>171450</xdr:rowOff>
    </xdr:from>
    <xdr:to>
      <xdr:col>23</xdr:col>
      <xdr:colOff>561143</xdr:colOff>
      <xdr:row>117</xdr:row>
      <xdr:rowOff>27498</xdr:rowOff>
    </xdr:to>
    <xdr:pic>
      <xdr:nvPicPr>
        <xdr:cNvPr id="4" name="Picture 3">
          <a:extLst>
            <a:ext uri="{FF2B5EF4-FFF2-40B4-BE49-F238E27FC236}">
              <a16:creationId xmlns:a16="http://schemas.microsoft.com/office/drawing/2014/main" id="{897488F9-0D7A-4DD6-A00C-EBF55721ADE7}"/>
            </a:ext>
          </a:extLst>
        </xdr:cNvPr>
        <xdr:cNvPicPr>
          <a:picLocks noChangeAspect="1"/>
        </xdr:cNvPicPr>
      </xdr:nvPicPr>
      <xdr:blipFill>
        <a:blip xmlns:r="http://schemas.openxmlformats.org/officeDocument/2006/relationships" r:embed="rId2"/>
        <a:stretch>
          <a:fillRect/>
        </a:stretch>
      </xdr:blipFill>
      <xdr:spPr>
        <a:xfrm>
          <a:off x="7924800" y="13582650"/>
          <a:ext cx="6657143" cy="8619048"/>
        </a:xfrm>
        <a:prstGeom prst="rect">
          <a:avLst/>
        </a:prstGeom>
        <a:ln>
          <a:solidFill>
            <a:schemeClr val="tx1"/>
          </a:solidFill>
        </a:ln>
      </xdr:spPr>
    </xdr:pic>
    <xdr:clientData/>
  </xdr:twoCellAnchor>
  <xdr:twoCellAnchor editAs="oneCell">
    <xdr:from>
      <xdr:col>1</xdr:col>
      <xdr:colOff>28575</xdr:colOff>
      <xdr:row>117</xdr:row>
      <xdr:rowOff>123825</xdr:rowOff>
    </xdr:from>
    <xdr:to>
      <xdr:col>11</xdr:col>
      <xdr:colOff>570670</xdr:colOff>
      <xdr:row>162</xdr:row>
      <xdr:rowOff>151325</xdr:rowOff>
    </xdr:to>
    <xdr:pic>
      <xdr:nvPicPr>
        <xdr:cNvPr id="6" name="Picture 5">
          <a:extLst>
            <a:ext uri="{FF2B5EF4-FFF2-40B4-BE49-F238E27FC236}">
              <a16:creationId xmlns:a16="http://schemas.microsoft.com/office/drawing/2014/main" id="{95BAA9B3-39FB-4C85-8960-96E0D3B45866}"/>
            </a:ext>
          </a:extLst>
        </xdr:cNvPr>
        <xdr:cNvPicPr>
          <a:picLocks noChangeAspect="1"/>
        </xdr:cNvPicPr>
      </xdr:nvPicPr>
      <xdr:blipFill>
        <a:blip xmlns:r="http://schemas.openxmlformats.org/officeDocument/2006/relationships" r:embed="rId3"/>
        <a:stretch>
          <a:fillRect/>
        </a:stretch>
      </xdr:blipFill>
      <xdr:spPr>
        <a:xfrm>
          <a:off x="638175" y="22298025"/>
          <a:ext cx="6638095" cy="8600000"/>
        </a:xfrm>
        <a:prstGeom prst="rect">
          <a:avLst/>
        </a:prstGeom>
        <a:ln>
          <a:solidFill>
            <a:schemeClr val="tx1"/>
          </a:solidFill>
        </a:ln>
      </xdr:spPr>
    </xdr:pic>
    <xdr:clientData/>
  </xdr:twoCellAnchor>
  <xdr:twoCellAnchor editAs="oneCell">
    <xdr:from>
      <xdr:col>12</xdr:col>
      <xdr:colOff>600075</xdr:colOff>
      <xdr:row>117</xdr:row>
      <xdr:rowOff>152400</xdr:rowOff>
    </xdr:from>
    <xdr:to>
      <xdr:col>23</xdr:col>
      <xdr:colOff>561142</xdr:colOff>
      <xdr:row>162</xdr:row>
      <xdr:rowOff>170376</xdr:rowOff>
    </xdr:to>
    <xdr:pic>
      <xdr:nvPicPr>
        <xdr:cNvPr id="7" name="Picture 6">
          <a:extLst>
            <a:ext uri="{FF2B5EF4-FFF2-40B4-BE49-F238E27FC236}">
              <a16:creationId xmlns:a16="http://schemas.microsoft.com/office/drawing/2014/main" id="{5BCD210C-A495-414D-8BF4-F62E6220C886}"/>
            </a:ext>
          </a:extLst>
        </xdr:cNvPr>
        <xdr:cNvPicPr>
          <a:picLocks noChangeAspect="1"/>
        </xdr:cNvPicPr>
      </xdr:nvPicPr>
      <xdr:blipFill>
        <a:blip xmlns:r="http://schemas.openxmlformats.org/officeDocument/2006/relationships" r:embed="rId4"/>
        <a:stretch>
          <a:fillRect/>
        </a:stretch>
      </xdr:blipFill>
      <xdr:spPr>
        <a:xfrm>
          <a:off x="7915275" y="22326600"/>
          <a:ext cx="6666667" cy="8590476"/>
        </a:xfrm>
        <a:prstGeom prst="rect">
          <a:avLst/>
        </a:prstGeom>
        <a:ln>
          <a:solidFill>
            <a:schemeClr val="tx1"/>
          </a:solidFill>
        </a:ln>
      </xdr:spPr>
    </xdr:pic>
    <xdr:clientData/>
  </xdr:twoCellAnchor>
  <xdr:twoCellAnchor editAs="oneCell">
    <xdr:from>
      <xdr:col>0</xdr:col>
      <xdr:colOff>590550</xdr:colOff>
      <xdr:row>15</xdr:row>
      <xdr:rowOff>57150</xdr:rowOff>
    </xdr:from>
    <xdr:to>
      <xdr:col>22</xdr:col>
      <xdr:colOff>341255</xdr:colOff>
      <xdr:row>53</xdr:row>
      <xdr:rowOff>180055</xdr:rowOff>
    </xdr:to>
    <xdr:pic>
      <xdr:nvPicPr>
        <xdr:cNvPr id="10" name="Picture 9">
          <a:extLst>
            <a:ext uri="{FF2B5EF4-FFF2-40B4-BE49-F238E27FC236}">
              <a16:creationId xmlns:a16="http://schemas.microsoft.com/office/drawing/2014/main" id="{6BD84D49-9A27-4F47-8A02-4C812D329A89}"/>
            </a:ext>
          </a:extLst>
        </xdr:cNvPr>
        <xdr:cNvPicPr>
          <a:picLocks noChangeAspect="1"/>
        </xdr:cNvPicPr>
      </xdr:nvPicPr>
      <xdr:blipFill>
        <a:blip xmlns:r="http://schemas.openxmlformats.org/officeDocument/2006/relationships" r:embed="rId5"/>
        <a:stretch>
          <a:fillRect/>
        </a:stretch>
      </xdr:blipFill>
      <xdr:spPr>
        <a:xfrm>
          <a:off x="590550" y="2800350"/>
          <a:ext cx="13161905" cy="7361905"/>
        </a:xfrm>
        <a:prstGeom prst="rect">
          <a:avLst/>
        </a:prstGeom>
        <a:ln>
          <a:solidFill>
            <a:schemeClr val="tx1"/>
          </a:solidFill>
        </a:ln>
      </xdr:spPr>
    </xdr:pic>
    <xdr:clientData/>
  </xdr:twoCellAnchor>
  <xdr:twoCellAnchor editAs="oneCell">
    <xdr:from>
      <xdr:col>0</xdr:col>
      <xdr:colOff>590550</xdr:colOff>
      <xdr:row>54</xdr:row>
      <xdr:rowOff>28575</xdr:rowOff>
    </xdr:from>
    <xdr:to>
      <xdr:col>27</xdr:col>
      <xdr:colOff>283731</xdr:colOff>
      <xdr:row>67</xdr:row>
      <xdr:rowOff>56837</xdr:rowOff>
    </xdr:to>
    <xdr:pic>
      <xdr:nvPicPr>
        <xdr:cNvPr id="12" name="Picture 11">
          <a:extLst>
            <a:ext uri="{FF2B5EF4-FFF2-40B4-BE49-F238E27FC236}">
              <a16:creationId xmlns:a16="http://schemas.microsoft.com/office/drawing/2014/main" id="{09B876E8-D02D-425E-B237-A524F52F8443}"/>
            </a:ext>
          </a:extLst>
        </xdr:cNvPr>
        <xdr:cNvPicPr>
          <a:picLocks noChangeAspect="1"/>
        </xdr:cNvPicPr>
      </xdr:nvPicPr>
      <xdr:blipFill>
        <a:blip xmlns:r="http://schemas.openxmlformats.org/officeDocument/2006/relationships" r:embed="rId6"/>
        <a:stretch>
          <a:fillRect/>
        </a:stretch>
      </xdr:blipFill>
      <xdr:spPr>
        <a:xfrm>
          <a:off x="590550" y="10201275"/>
          <a:ext cx="16152381" cy="2504762"/>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19050</xdr:colOff>
      <xdr:row>56</xdr:row>
      <xdr:rowOff>9525</xdr:rowOff>
    </xdr:from>
    <xdr:to>
      <xdr:col>14</xdr:col>
      <xdr:colOff>37178</xdr:colOff>
      <xdr:row>99</xdr:row>
      <xdr:rowOff>18025</xdr:rowOff>
    </xdr:to>
    <xdr:pic>
      <xdr:nvPicPr>
        <xdr:cNvPr id="3" name="Picture 2">
          <a:extLst>
            <a:ext uri="{FF2B5EF4-FFF2-40B4-BE49-F238E27FC236}">
              <a16:creationId xmlns:a16="http://schemas.microsoft.com/office/drawing/2014/main" id="{437F68D7-9D23-457C-9ED2-B9C5F255175E}"/>
            </a:ext>
          </a:extLst>
        </xdr:cNvPr>
        <xdr:cNvPicPr>
          <a:picLocks noChangeAspect="1"/>
        </xdr:cNvPicPr>
      </xdr:nvPicPr>
      <xdr:blipFill>
        <a:blip xmlns:r="http://schemas.openxmlformats.org/officeDocument/2006/relationships" r:embed="rId1"/>
        <a:stretch>
          <a:fillRect/>
        </a:stretch>
      </xdr:blipFill>
      <xdr:spPr>
        <a:xfrm>
          <a:off x="1238250" y="13182600"/>
          <a:ext cx="7371428" cy="8200000"/>
        </a:xfrm>
        <a:prstGeom prst="rect">
          <a:avLst/>
        </a:prstGeom>
        <a:ln>
          <a:solidFill>
            <a:schemeClr val="tx1"/>
          </a:solidFill>
        </a:ln>
      </xdr:spPr>
    </xdr:pic>
    <xdr:clientData/>
  </xdr:twoCellAnchor>
  <xdr:twoCellAnchor editAs="oneCell">
    <xdr:from>
      <xdr:col>2</xdr:col>
      <xdr:colOff>0</xdr:colOff>
      <xdr:row>100</xdr:row>
      <xdr:rowOff>0</xdr:rowOff>
    </xdr:from>
    <xdr:to>
      <xdr:col>19</xdr:col>
      <xdr:colOff>274890</xdr:colOff>
      <xdr:row>135</xdr:row>
      <xdr:rowOff>18214</xdr:rowOff>
    </xdr:to>
    <xdr:pic>
      <xdr:nvPicPr>
        <xdr:cNvPr id="4" name="Picture 3">
          <a:extLst>
            <a:ext uri="{FF2B5EF4-FFF2-40B4-BE49-F238E27FC236}">
              <a16:creationId xmlns:a16="http://schemas.microsoft.com/office/drawing/2014/main" id="{507F47AE-0EED-40A4-9FF2-32D240272860}"/>
            </a:ext>
          </a:extLst>
        </xdr:cNvPr>
        <xdr:cNvPicPr>
          <a:picLocks noChangeAspect="1"/>
        </xdr:cNvPicPr>
      </xdr:nvPicPr>
      <xdr:blipFill>
        <a:blip xmlns:r="http://schemas.openxmlformats.org/officeDocument/2006/relationships" r:embed="rId2"/>
        <a:stretch>
          <a:fillRect/>
        </a:stretch>
      </xdr:blipFill>
      <xdr:spPr>
        <a:xfrm>
          <a:off x="1219200" y="21602700"/>
          <a:ext cx="10676190" cy="6685714"/>
        </a:xfrm>
        <a:prstGeom prst="rect">
          <a:avLst/>
        </a:prstGeom>
        <a:ln>
          <a:solidFill>
            <a:schemeClr val="tx1"/>
          </a:solidFill>
        </a:ln>
      </xdr:spPr>
    </xdr:pic>
    <xdr:clientData/>
  </xdr:twoCellAnchor>
  <xdr:twoCellAnchor editAs="oneCell">
    <xdr:from>
      <xdr:col>2</xdr:col>
      <xdr:colOff>28575</xdr:colOff>
      <xdr:row>139</xdr:row>
      <xdr:rowOff>85725</xdr:rowOff>
    </xdr:from>
    <xdr:to>
      <xdr:col>20</xdr:col>
      <xdr:colOff>253354</xdr:colOff>
      <xdr:row>172</xdr:row>
      <xdr:rowOff>84671</xdr:rowOff>
    </xdr:to>
    <xdr:pic>
      <xdr:nvPicPr>
        <xdr:cNvPr id="5" name="Picture 4">
          <a:extLst>
            <a:ext uri="{FF2B5EF4-FFF2-40B4-BE49-F238E27FC236}">
              <a16:creationId xmlns:a16="http://schemas.microsoft.com/office/drawing/2014/main" id="{82E25C9B-A926-424D-854F-999405EC48E4}"/>
            </a:ext>
          </a:extLst>
        </xdr:cNvPr>
        <xdr:cNvPicPr>
          <a:picLocks noChangeAspect="1"/>
        </xdr:cNvPicPr>
      </xdr:nvPicPr>
      <xdr:blipFill>
        <a:blip xmlns:r="http://schemas.openxmlformats.org/officeDocument/2006/relationships" r:embed="rId3"/>
        <a:stretch>
          <a:fillRect/>
        </a:stretch>
      </xdr:blipFill>
      <xdr:spPr>
        <a:xfrm>
          <a:off x="1247775" y="29117925"/>
          <a:ext cx="11235679" cy="6285446"/>
        </a:xfrm>
        <a:prstGeom prst="rect">
          <a:avLst/>
        </a:prstGeom>
        <a:ln w="19050">
          <a:solidFill>
            <a:schemeClr val="accent1"/>
          </a:solidFill>
        </a:ln>
      </xdr:spPr>
    </xdr:pic>
    <xdr:clientData/>
  </xdr:twoCellAnchor>
  <xdr:twoCellAnchor editAs="oneCell">
    <xdr:from>
      <xdr:col>2</xdr:col>
      <xdr:colOff>0</xdr:colOff>
      <xdr:row>173</xdr:row>
      <xdr:rowOff>0</xdr:rowOff>
    </xdr:from>
    <xdr:to>
      <xdr:col>18</xdr:col>
      <xdr:colOff>17824</xdr:colOff>
      <xdr:row>213</xdr:row>
      <xdr:rowOff>189524</xdr:rowOff>
    </xdr:to>
    <xdr:pic>
      <xdr:nvPicPr>
        <xdr:cNvPr id="6" name="Picture 5">
          <a:extLst>
            <a:ext uri="{FF2B5EF4-FFF2-40B4-BE49-F238E27FC236}">
              <a16:creationId xmlns:a16="http://schemas.microsoft.com/office/drawing/2014/main" id="{4FF2F49F-B796-4BB5-810D-C2DB69E66623}"/>
            </a:ext>
          </a:extLst>
        </xdr:cNvPr>
        <xdr:cNvPicPr>
          <a:picLocks noChangeAspect="1"/>
        </xdr:cNvPicPr>
      </xdr:nvPicPr>
      <xdr:blipFill>
        <a:blip xmlns:r="http://schemas.openxmlformats.org/officeDocument/2006/relationships" r:embed="rId4"/>
        <a:stretch>
          <a:fillRect/>
        </a:stretch>
      </xdr:blipFill>
      <xdr:spPr>
        <a:xfrm>
          <a:off x="1219200" y="35556825"/>
          <a:ext cx="9809524" cy="7809524"/>
        </a:xfrm>
        <a:prstGeom prst="rect">
          <a:avLst/>
        </a:prstGeom>
        <a:ln w="19050">
          <a:solidFill>
            <a:schemeClr val="accent1"/>
          </a:solidFill>
        </a:ln>
      </xdr:spPr>
    </xdr:pic>
    <xdr:clientData/>
  </xdr:twoCellAnchor>
  <xdr:twoCellAnchor editAs="oneCell">
    <xdr:from>
      <xdr:col>2</xdr:col>
      <xdr:colOff>0</xdr:colOff>
      <xdr:row>215</xdr:row>
      <xdr:rowOff>0</xdr:rowOff>
    </xdr:from>
    <xdr:to>
      <xdr:col>17</xdr:col>
      <xdr:colOff>408376</xdr:colOff>
      <xdr:row>258</xdr:row>
      <xdr:rowOff>122786</xdr:rowOff>
    </xdr:to>
    <xdr:pic>
      <xdr:nvPicPr>
        <xdr:cNvPr id="8" name="Picture 7">
          <a:extLst>
            <a:ext uri="{FF2B5EF4-FFF2-40B4-BE49-F238E27FC236}">
              <a16:creationId xmlns:a16="http://schemas.microsoft.com/office/drawing/2014/main" id="{40C00803-EAC7-4066-82A3-D7848B5A4EE5}"/>
            </a:ext>
          </a:extLst>
        </xdr:cNvPr>
        <xdr:cNvPicPr>
          <a:picLocks noChangeAspect="1"/>
        </xdr:cNvPicPr>
      </xdr:nvPicPr>
      <xdr:blipFill>
        <a:blip xmlns:r="http://schemas.openxmlformats.org/officeDocument/2006/relationships" r:embed="rId5"/>
        <a:stretch>
          <a:fillRect/>
        </a:stretch>
      </xdr:blipFill>
      <xdr:spPr>
        <a:xfrm>
          <a:off x="1219200" y="43557825"/>
          <a:ext cx="9590476" cy="8314286"/>
        </a:xfrm>
        <a:prstGeom prst="rect">
          <a:avLst/>
        </a:prstGeom>
        <a:ln w="19050">
          <a:solidFill>
            <a:schemeClr val="accent1"/>
          </a:solid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600075</xdr:colOff>
      <xdr:row>39</xdr:row>
      <xdr:rowOff>66675</xdr:rowOff>
    </xdr:from>
    <xdr:to>
      <xdr:col>18</xdr:col>
      <xdr:colOff>151084</xdr:colOff>
      <xdr:row>56</xdr:row>
      <xdr:rowOff>190080</xdr:rowOff>
    </xdr:to>
    <xdr:pic>
      <xdr:nvPicPr>
        <xdr:cNvPr id="2" name="Picture 1">
          <a:extLst>
            <a:ext uri="{FF2B5EF4-FFF2-40B4-BE49-F238E27FC236}">
              <a16:creationId xmlns:a16="http://schemas.microsoft.com/office/drawing/2014/main" id="{8E0297DF-BD11-4821-812B-2DECC676AD96}"/>
            </a:ext>
          </a:extLst>
        </xdr:cNvPr>
        <xdr:cNvPicPr>
          <a:picLocks noChangeAspect="1"/>
        </xdr:cNvPicPr>
      </xdr:nvPicPr>
      <xdr:blipFill>
        <a:blip xmlns:r="http://schemas.openxmlformats.org/officeDocument/2006/relationships" r:embed="rId1"/>
        <a:stretch>
          <a:fillRect/>
        </a:stretch>
      </xdr:blipFill>
      <xdr:spPr>
        <a:xfrm>
          <a:off x="600075" y="5286375"/>
          <a:ext cx="10523809" cy="3361905"/>
        </a:xfrm>
        <a:prstGeom prst="rect">
          <a:avLst/>
        </a:prstGeom>
        <a:ln w="19050">
          <a:solidFill>
            <a:schemeClr val="accent1"/>
          </a:solidFill>
        </a:ln>
      </xdr:spPr>
    </xdr:pic>
    <xdr:clientData/>
  </xdr:twoCellAnchor>
  <xdr:twoCellAnchor editAs="oneCell">
    <xdr:from>
      <xdr:col>1</xdr:col>
      <xdr:colOff>19050</xdr:colOff>
      <xdr:row>20</xdr:row>
      <xdr:rowOff>104775</xdr:rowOff>
    </xdr:from>
    <xdr:to>
      <xdr:col>14</xdr:col>
      <xdr:colOff>399012</xdr:colOff>
      <xdr:row>33</xdr:row>
      <xdr:rowOff>123513</xdr:rowOff>
    </xdr:to>
    <xdr:pic>
      <xdr:nvPicPr>
        <xdr:cNvPr id="4" name="Picture 3">
          <a:extLst>
            <a:ext uri="{FF2B5EF4-FFF2-40B4-BE49-F238E27FC236}">
              <a16:creationId xmlns:a16="http://schemas.microsoft.com/office/drawing/2014/main" id="{A42B7CB7-249D-454E-9493-5443B740F110}"/>
            </a:ext>
          </a:extLst>
        </xdr:cNvPr>
        <xdr:cNvPicPr>
          <a:picLocks noChangeAspect="1"/>
        </xdr:cNvPicPr>
      </xdr:nvPicPr>
      <xdr:blipFill>
        <a:blip xmlns:r="http://schemas.openxmlformats.org/officeDocument/2006/relationships" r:embed="rId2"/>
        <a:stretch>
          <a:fillRect/>
        </a:stretch>
      </xdr:blipFill>
      <xdr:spPr>
        <a:xfrm>
          <a:off x="628650" y="1704975"/>
          <a:ext cx="8304762" cy="2495238"/>
        </a:xfrm>
        <a:prstGeom prst="rect">
          <a:avLst/>
        </a:prstGeom>
        <a:ln w="19050">
          <a:solidFill>
            <a:schemeClr val="accent1"/>
          </a:solid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15</xdr:col>
      <xdr:colOff>256076</xdr:colOff>
      <xdr:row>41</xdr:row>
      <xdr:rowOff>56333</xdr:rowOff>
    </xdr:to>
    <xdr:pic>
      <xdr:nvPicPr>
        <xdr:cNvPr id="3" name="Picture 2">
          <a:extLst>
            <a:ext uri="{FF2B5EF4-FFF2-40B4-BE49-F238E27FC236}">
              <a16:creationId xmlns:a16="http://schemas.microsoft.com/office/drawing/2014/main" id="{1218C986-AAB4-490B-8AEC-E1DD768E3F42}"/>
            </a:ext>
          </a:extLst>
        </xdr:cNvPr>
        <xdr:cNvPicPr>
          <a:picLocks noChangeAspect="1"/>
        </xdr:cNvPicPr>
      </xdr:nvPicPr>
      <xdr:blipFill>
        <a:blip xmlns:r="http://schemas.openxmlformats.org/officeDocument/2006/relationships" r:embed="rId1"/>
        <a:stretch>
          <a:fillRect/>
        </a:stretch>
      </xdr:blipFill>
      <xdr:spPr>
        <a:xfrm>
          <a:off x="609600" y="1381125"/>
          <a:ext cx="8790476" cy="6533333"/>
        </a:xfrm>
        <a:prstGeom prst="rect">
          <a:avLst/>
        </a:prstGeom>
        <a:ln>
          <a:solidFill>
            <a:schemeClr val="accent1"/>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47625</xdr:colOff>
      <xdr:row>34</xdr:row>
      <xdr:rowOff>0</xdr:rowOff>
    </xdr:from>
    <xdr:to>
      <xdr:col>11</xdr:col>
      <xdr:colOff>8768</xdr:colOff>
      <xdr:row>75</xdr:row>
      <xdr:rowOff>46643</xdr:rowOff>
    </xdr:to>
    <xdr:pic>
      <xdr:nvPicPr>
        <xdr:cNvPr id="3" name="Picture 2">
          <a:extLst>
            <a:ext uri="{FF2B5EF4-FFF2-40B4-BE49-F238E27FC236}">
              <a16:creationId xmlns:a16="http://schemas.microsoft.com/office/drawing/2014/main" id="{7D9304AF-611F-416D-BCB4-FFD8E953A8A9}"/>
            </a:ext>
          </a:extLst>
        </xdr:cNvPr>
        <xdr:cNvPicPr>
          <a:picLocks noChangeAspect="1"/>
        </xdr:cNvPicPr>
      </xdr:nvPicPr>
      <xdr:blipFill>
        <a:blip xmlns:r="http://schemas.openxmlformats.org/officeDocument/2006/relationships" r:embed="rId1"/>
        <a:stretch>
          <a:fillRect/>
        </a:stretch>
      </xdr:blipFill>
      <xdr:spPr>
        <a:xfrm>
          <a:off x="657225" y="1762125"/>
          <a:ext cx="6057143" cy="7857143"/>
        </a:xfrm>
        <a:prstGeom prst="rect">
          <a:avLst/>
        </a:prstGeom>
        <a:ln>
          <a:solidFill>
            <a:schemeClr val="accent1"/>
          </a:solidFill>
        </a:ln>
      </xdr:spPr>
    </xdr:pic>
    <xdr:clientData/>
  </xdr:twoCellAnchor>
  <xdr:twoCellAnchor editAs="oneCell">
    <xdr:from>
      <xdr:col>12</xdr:col>
      <xdr:colOff>0</xdr:colOff>
      <xdr:row>34</xdr:row>
      <xdr:rowOff>0</xdr:rowOff>
    </xdr:from>
    <xdr:to>
      <xdr:col>21</xdr:col>
      <xdr:colOff>532648</xdr:colOff>
      <xdr:row>75</xdr:row>
      <xdr:rowOff>37119</xdr:rowOff>
    </xdr:to>
    <xdr:pic>
      <xdr:nvPicPr>
        <xdr:cNvPr id="5" name="Picture 4">
          <a:extLst>
            <a:ext uri="{FF2B5EF4-FFF2-40B4-BE49-F238E27FC236}">
              <a16:creationId xmlns:a16="http://schemas.microsoft.com/office/drawing/2014/main" id="{CC207443-824C-4601-9511-B429732182AD}"/>
            </a:ext>
          </a:extLst>
        </xdr:cNvPr>
        <xdr:cNvPicPr>
          <a:picLocks noChangeAspect="1"/>
        </xdr:cNvPicPr>
      </xdr:nvPicPr>
      <xdr:blipFill>
        <a:blip xmlns:r="http://schemas.openxmlformats.org/officeDocument/2006/relationships" r:embed="rId2"/>
        <a:stretch>
          <a:fillRect/>
        </a:stretch>
      </xdr:blipFill>
      <xdr:spPr>
        <a:xfrm>
          <a:off x="7315200" y="1762125"/>
          <a:ext cx="6019048" cy="7847619"/>
        </a:xfrm>
        <a:prstGeom prst="rect">
          <a:avLst/>
        </a:prstGeom>
        <a:ln>
          <a:solidFill>
            <a:schemeClr val="accent1"/>
          </a:solidFill>
        </a:ln>
      </xdr:spPr>
    </xdr:pic>
    <xdr:clientData/>
  </xdr:twoCellAnchor>
  <xdr:twoCellAnchor editAs="oneCell">
    <xdr:from>
      <xdr:col>1</xdr:col>
      <xdr:colOff>0</xdr:colOff>
      <xdr:row>77</xdr:row>
      <xdr:rowOff>0</xdr:rowOff>
    </xdr:from>
    <xdr:to>
      <xdr:col>10</xdr:col>
      <xdr:colOff>580267</xdr:colOff>
      <xdr:row>118</xdr:row>
      <xdr:rowOff>56167</xdr:rowOff>
    </xdr:to>
    <xdr:pic>
      <xdr:nvPicPr>
        <xdr:cNvPr id="6" name="Picture 5">
          <a:extLst>
            <a:ext uri="{FF2B5EF4-FFF2-40B4-BE49-F238E27FC236}">
              <a16:creationId xmlns:a16="http://schemas.microsoft.com/office/drawing/2014/main" id="{3F65EFEA-3D4B-4181-A080-DC0B03AA5F10}"/>
            </a:ext>
          </a:extLst>
        </xdr:cNvPr>
        <xdr:cNvPicPr>
          <a:picLocks noChangeAspect="1"/>
        </xdr:cNvPicPr>
      </xdr:nvPicPr>
      <xdr:blipFill>
        <a:blip xmlns:r="http://schemas.openxmlformats.org/officeDocument/2006/relationships" r:embed="rId3"/>
        <a:stretch>
          <a:fillRect/>
        </a:stretch>
      </xdr:blipFill>
      <xdr:spPr>
        <a:xfrm>
          <a:off x="609600" y="9953625"/>
          <a:ext cx="6066667" cy="7866667"/>
        </a:xfrm>
        <a:prstGeom prst="rect">
          <a:avLst/>
        </a:prstGeom>
        <a:ln>
          <a:solidFill>
            <a:schemeClr val="accent1"/>
          </a:solidFill>
        </a:ln>
      </xdr:spPr>
    </xdr:pic>
    <xdr:clientData/>
  </xdr:twoCellAnchor>
  <xdr:twoCellAnchor editAs="oneCell">
    <xdr:from>
      <xdr:col>12</xdr:col>
      <xdr:colOff>0</xdr:colOff>
      <xdr:row>77</xdr:row>
      <xdr:rowOff>0</xdr:rowOff>
    </xdr:from>
    <xdr:to>
      <xdr:col>21</xdr:col>
      <xdr:colOff>561219</xdr:colOff>
      <xdr:row>118</xdr:row>
      <xdr:rowOff>18071</xdr:rowOff>
    </xdr:to>
    <xdr:pic>
      <xdr:nvPicPr>
        <xdr:cNvPr id="8" name="Picture 7">
          <a:extLst>
            <a:ext uri="{FF2B5EF4-FFF2-40B4-BE49-F238E27FC236}">
              <a16:creationId xmlns:a16="http://schemas.microsoft.com/office/drawing/2014/main" id="{5BA6B3FF-DD6A-4BC6-899C-87027AC64FC5}"/>
            </a:ext>
          </a:extLst>
        </xdr:cNvPr>
        <xdr:cNvPicPr>
          <a:picLocks noChangeAspect="1"/>
        </xdr:cNvPicPr>
      </xdr:nvPicPr>
      <xdr:blipFill>
        <a:blip xmlns:r="http://schemas.openxmlformats.org/officeDocument/2006/relationships" r:embed="rId4"/>
        <a:stretch>
          <a:fillRect/>
        </a:stretch>
      </xdr:blipFill>
      <xdr:spPr>
        <a:xfrm>
          <a:off x="7315200" y="9953625"/>
          <a:ext cx="6047619" cy="7828571"/>
        </a:xfrm>
        <a:prstGeom prst="rect">
          <a:avLst/>
        </a:prstGeom>
        <a:ln>
          <a:solidFill>
            <a:schemeClr val="accent1"/>
          </a:solidFill>
        </a:ln>
      </xdr:spPr>
    </xdr:pic>
    <xdr:clientData/>
  </xdr:twoCellAnchor>
  <xdr:twoCellAnchor editAs="oneCell">
    <xdr:from>
      <xdr:col>1</xdr:col>
      <xdr:colOff>0</xdr:colOff>
      <xdr:row>119</xdr:row>
      <xdr:rowOff>0</xdr:rowOff>
    </xdr:from>
    <xdr:to>
      <xdr:col>10</xdr:col>
      <xdr:colOff>589790</xdr:colOff>
      <xdr:row>160</xdr:row>
      <xdr:rowOff>75214</xdr:rowOff>
    </xdr:to>
    <xdr:pic>
      <xdr:nvPicPr>
        <xdr:cNvPr id="9" name="Picture 8">
          <a:extLst>
            <a:ext uri="{FF2B5EF4-FFF2-40B4-BE49-F238E27FC236}">
              <a16:creationId xmlns:a16="http://schemas.microsoft.com/office/drawing/2014/main" id="{12862497-E962-4DFE-B629-28117D2AD766}"/>
            </a:ext>
          </a:extLst>
        </xdr:cNvPr>
        <xdr:cNvPicPr>
          <a:picLocks noChangeAspect="1"/>
        </xdr:cNvPicPr>
      </xdr:nvPicPr>
      <xdr:blipFill>
        <a:blip xmlns:r="http://schemas.openxmlformats.org/officeDocument/2006/relationships" r:embed="rId5"/>
        <a:stretch>
          <a:fillRect/>
        </a:stretch>
      </xdr:blipFill>
      <xdr:spPr>
        <a:xfrm>
          <a:off x="609600" y="17954625"/>
          <a:ext cx="6076190" cy="7885714"/>
        </a:xfrm>
        <a:prstGeom prst="rect">
          <a:avLst/>
        </a:prstGeom>
        <a:ln>
          <a:solidFill>
            <a:schemeClr val="accent1"/>
          </a:solidFill>
        </a:ln>
      </xdr:spPr>
    </xdr:pic>
    <xdr:clientData/>
  </xdr:twoCellAnchor>
  <xdr:twoCellAnchor editAs="oneCell">
    <xdr:from>
      <xdr:col>12</xdr:col>
      <xdr:colOff>0</xdr:colOff>
      <xdr:row>119</xdr:row>
      <xdr:rowOff>0</xdr:rowOff>
    </xdr:from>
    <xdr:to>
      <xdr:col>21</xdr:col>
      <xdr:colOff>599314</xdr:colOff>
      <xdr:row>160</xdr:row>
      <xdr:rowOff>56167</xdr:rowOff>
    </xdr:to>
    <xdr:pic>
      <xdr:nvPicPr>
        <xdr:cNvPr id="11" name="Picture 10">
          <a:extLst>
            <a:ext uri="{FF2B5EF4-FFF2-40B4-BE49-F238E27FC236}">
              <a16:creationId xmlns:a16="http://schemas.microsoft.com/office/drawing/2014/main" id="{42609E7F-3A48-4652-935B-B24E921D8E96}"/>
            </a:ext>
          </a:extLst>
        </xdr:cNvPr>
        <xdr:cNvPicPr>
          <a:picLocks noChangeAspect="1"/>
        </xdr:cNvPicPr>
      </xdr:nvPicPr>
      <xdr:blipFill>
        <a:blip xmlns:r="http://schemas.openxmlformats.org/officeDocument/2006/relationships" r:embed="rId6"/>
        <a:stretch>
          <a:fillRect/>
        </a:stretch>
      </xdr:blipFill>
      <xdr:spPr>
        <a:xfrm>
          <a:off x="7315200" y="17954625"/>
          <a:ext cx="6085714" cy="7866667"/>
        </a:xfrm>
        <a:prstGeom prst="rect">
          <a:avLst/>
        </a:prstGeom>
        <a:ln>
          <a:solidFill>
            <a:schemeClr val="accent1"/>
          </a:solidFill>
        </a:ln>
      </xdr:spPr>
    </xdr:pic>
    <xdr:clientData/>
  </xdr:twoCellAnchor>
  <xdr:twoCellAnchor editAs="oneCell">
    <xdr:from>
      <xdr:col>0</xdr:col>
      <xdr:colOff>495300</xdr:colOff>
      <xdr:row>14</xdr:row>
      <xdr:rowOff>28575</xdr:rowOff>
    </xdr:from>
    <xdr:to>
      <xdr:col>24</xdr:col>
      <xdr:colOff>522043</xdr:colOff>
      <xdr:row>31</xdr:row>
      <xdr:rowOff>151980</xdr:rowOff>
    </xdr:to>
    <xdr:pic>
      <xdr:nvPicPr>
        <xdr:cNvPr id="14" name="Picture 13">
          <a:extLst>
            <a:ext uri="{FF2B5EF4-FFF2-40B4-BE49-F238E27FC236}">
              <a16:creationId xmlns:a16="http://schemas.microsoft.com/office/drawing/2014/main" id="{53F6AFA0-BADE-4209-B1F1-8A26715C6A3A}"/>
            </a:ext>
          </a:extLst>
        </xdr:cNvPr>
        <xdr:cNvPicPr>
          <a:picLocks noChangeAspect="1"/>
        </xdr:cNvPicPr>
      </xdr:nvPicPr>
      <xdr:blipFill>
        <a:blip xmlns:r="http://schemas.openxmlformats.org/officeDocument/2006/relationships" r:embed="rId7"/>
        <a:stretch>
          <a:fillRect/>
        </a:stretch>
      </xdr:blipFill>
      <xdr:spPr>
        <a:xfrm>
          <a:off x="495300" y="3124200"/>
          <a:ext cx="14657143" cy="3361905"/>
        </a:xfrm>
        <a:prstGeom prst="rect">
          <a:avLst/>
        </a:prstGeom>
        <a:ln>
          <a:solidFill>
            <a:schemeClr val="accent1"/>
          </a:solidFill>
        </a:ln>
      </xdr:spPr>
    </xdr:pic>
    <xdr:clientData/>
  </xdr:twoCellAnchor>
  <xdr:twoCellAnchor editAs="oneCell">
    <xdr:from>
      <xdr:col>0</xdr:col>
      <xdr:colOff>485775</xdr:colOff>
      <xdr:row>8</xdr:row>
      <xdr:rowOff>157978</xdr:rowOff>
    </xdr:from>
    <xdr:to>
      <xdr:col>24</xdr:col>
      <xdr:colOff>533400</xdr:colOff>
      <xdr:row>14</xdr:row>
      <xdr:rowOff>18921</xdr:rowOff>
    </xdr:to>
    <xdr:pic>
      <xdr:nvPicPr>
        <xdr:cNvPr id="15" name="Picture 14">
          <a:extLst>
            <a:ext uri="{FF2B5EF4-FFF2-40B4-BE49-F238E27FC236}">
              <a16:creationId xmlns:a16="http://schemas.microsoft.com/office/drawing/2014/main" id="{450AEDAA-1CF6-4DF7-9F0B-E7073C91C2A1}"/>
            </a:ext>
          </a:extLst>
        </xdr:cNvPr>
        <xdr:cNvPicPr>
          <a:picLocks noChangeAspect="1"/>
        </xdr:cNvPicPr>
      </xdr:nvPicPr>
      <xdr:blipFill>
        <a:blip xmlns:r="http://schemas.openxmlformats.org/officeDocument/2006/relationships" r:embed="rId8"/>
        <a:stretch>
          <a:fillRect/>
        </a:stretch>
      </xdr:blipFill>
      <xdr:spPr>
        <a:xfrm>
          <a:off x="485775" y="1729603"/>
          <a:ext cx="14678025" cy="1003943"/>
        </a:xfrm>
        <a:prstGeom prst="rect">
          <a:avLst/>
        </a:prstGeom>
        <a:ln>
          <a:solidFill>
            <a:schemeClr val="accent1"/>
          </a:solid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600075</xdr:colOff>
      <xdr:row>7</xdr:row>
      <xdr:rowOff>4744</xdr:rowOff>
    </xdr:from>
    <xdr:to>
      <xdr:col>16</xdr:col>
      <xdr:colOff>0</xdr:colOff>
      <xdr:row>31</xdr:row>
      <xdr:rowOff>27829</xdr:rowOff>
    </xdr:to>
    <xdr:pic>
      <xdr:nvPicPr>
        <xdr:cNvPr id="2" name="Picture 1">
          <a:extLst>
            <a:ext uri="{FF2B5EF4-FFF2-40B4-BE49-F238E27FC236}">
              <a16:creationId xmlns:a16="http://schemas.microsoft.com/office/drawing/2014/main" id="{31DD2F22-6373-4F5B-9C94-9C0730159B23}"/>
            </a:ext>
          </a:extLst>
        </xdr:cNvPr>
        <xdr:cNvPicPr>
          <a:picLocks noChangeAspect="1"/>
        </xdr:cNvPicPr>
      </xdr:nvPicPr>
      <xdr:blipFill>
        <a:blip xmlns:r="http://schemas.openxmlformats.org/officeDocument/2006/relationships" r:embed="rId1"/>
        <a:stretch>
          <a:fillRect/>
        </a:stretch>
      </xdr:blipFill>
      <xdr:spPr>
        <a:xfrm>
          <a:off x="600075" y="1433494"/>
          <a:ext cx="9153525" cy="4595085"/>
        </a:xfrm>
        <a:prstGeom prst="rect">
          <a:avLst/>
        </a:prstGeom>
        <a:ln>
          <a:solidFill>
            <a:schemeClr val="accent1"/>
          </a:solidFill>
        </a:ln>
      </xdr:spPr>
    </xdr:pic>
    <xdr:clientData/>
  </xdr:twoCellAnchor>
  <xdr:twoCellAnchor editAs="oneCell">
    <xdr:from>
      <xdr:col>0</xdr:col>
      <xdr:colOff>590550</xdr:colOff>
      <xdr:row>31</xdr:row>
      <xdr:rowOff>133349</xdr:rowOff>
    </xdr:from>
    <xdr:to>
      <xdr:col>15</xdr:col>
      <xdr:colOff>596321</xdr:colOff>
      <xdr:row>46</xdr:row>
      <xdr:rowOff>123288</xdr:rowOff>
    </xdr:to>
    <xdr:pic>
      <xdr:nvPicPr>
        <xdr:cNvPr id="4" name="Picture 3">
          <a:extLst>
            <a:ext uri="{FF2B5EF4-FFF2-40B4-BE49-F238E27FC236}">
              <a16:creationId xmlns:a16="http://schemas.microsoft.com/office/drawing/2014/main" id="{7490615E-41D3-4128-98F2-D0C3E90F9244}"/>
            </a:ext>
          </a:extLst>
        </xdr:cNvPr>
        <xdr:cNvPicPr>
          <a:picLocks noChangeAspect="1"/>
        </xdr:cNvPicPr>
      </xdr:nvPicPr>
      <xdr:blipFill>
        <a:blip xmlns:r="http://schemas.openxmlformats.org/officeDocument/2006/relationships" r:embed="rId2"/>
        <a:stretch>
          <a:fillRect/>
        </a:stretch>
      </xdr:blipFill>
      <xdr:spPr>
        <a:xfrm>
          <a:off x="590550" y="6134099"/>
          <a:ext cx="9149771" cy="2847439"/>
        </a:xfrm>
        <a:prstGeom prst="rect">
          <a:avLst/>
        </a:prstGeom>
        <a:ln>
          <a:solidFill>
            <a:schemeClr val="accent1"/>
          </a:solidFill>
        </a:ln>
      </xdr:spPr>
    </xdr:pic>
    <xdr:clientData/>
  </xdr:twoCellAnchor>
  <xdr:twoCellAnchor editAs="oneCell">
    <xdr:from>
      <xdr:col>1</xdr:col>
      <xdr:colOff>0</xdr:colOff>
      <xdr:row>47</xdr:row>
      <xdr:rowOff>19050</xdr:rowOff>
    </xdr:from>
    <xdr:to>
      <xdr:col>16</xdr:col>
      <xdr:colOff>5330</xdr:colOff>
      <xdr:row>68</xdr:row>
      <xdr:rowOff>142102</xdr:rowOff>
    </xdr:to>
    <xdr:pic>
      <xdr:nvPicPr>
        <xdr:cNvPr id="5" name="Picture 4">
          <a:extLst>
            <a:ext uri="{FF2B5EF4-FFF2-40B4-BE49-F238E27FC236}">
              <a16:creationId xmlns:a16="http://schemas.microsoft.com/office/drawing/2014/main" id="{2FA68555-C19D-4E35-89BF-20CFC1DC2ACF}"/>
            </a:ext>
          </a:extLst>
        </xdr:cNvPr>
        <xdr:cNvPicPr>
          <a:picLocks noChangeAspect="1"/>
        </xdr:cNvPicPr>
      </xdr:nvPicPr>
      <xdr:blipFill>
        <a:blip xmlns:r="http://schemas.openxmlformats.org/officeDocument/2006/relationships" r:embed="rId3"/>
        <a:stretch>
          <a:fillRect/>
        </a:stretch>
      </xdr:blipFill>
      <xdr:spPr>
        <a:xfrm>
          <a:off x="609600" y="9067800"/>
          <a:ext cx="9149330" cy="4123552"/>
        </a:xfrm>
        <a:prstGeom prst="rect">
          <a:avLst/>
        </a:prstGeom>
        <a:ln>
          <a:solidFill>
            <a:schemeClr val="accent1"/>
          </a:solidFill>
        </a:ln>
      </xdr:spPr>
    </xdr:pic>
    <xdr:clientData/>
  </xdr:twoCellAnchor>
  <xdr:twoCellAnchor editAs="oneCell">
    <xdr:from>
      <xdr:col>1</xdr:col>
      <xdr:colOff>19050</xdr:colOff>
      <xdr:row>69</xdr:row>
      <xdr:rowOff>76427</xdr:rowOff>
    </xdr:from>
    <xdr:to>
      <xdr:col>16</xdr:col>
      <xdr:colOff>9525</xdr:colOff>
      <xdr:row>80</xdr:row>
      <xdr:rowOff>180577</xdr:rowOff>
    </xdr:to>
    <xdr:pic>
      <xdr:nvPicPr>
        <xdr:cNvPr id="6" name="Picture 5">
          <a:extLst>
            <a:ext uri="{FF2B5EF4-FFF2-40B4-BE49-F238E27FC236}">
              <a16:creationId xmlns:a16="http://schemas.microsoft.com/office/drawing/2014/main" id="{11D489EE-0C3E-47E6-9AF0-A68A0FE76AD8}"/>
            </a:ext>
          </a:extLst>
        </xdr:cNvPr>
        <xdr:cNvPicPr>
          <a:picLocks noChangeAspect="1"/>
        </xdr:cNvPicPr>
      </xdr:nvPicPr>
      <xdr:blipFill>
        <a:blip xmlns:r="http://schemas.openxmlformats.org/officeDocument/2006/relationships" r:embed="rId4"/>
        <a:stretch>
          <a:fillRect/>
        </a:stretch>
      </xdr:blipFill>
      <xdr:spPr>
        <a:xfrm>
          <a:off x="628650" y="13316177"/>
          <a:ext cx="9134475" cy="2199650"/>
        </a:xfrm>
        <a:prstGeom prst="rect">
          <a:avLst/>
        </a:prstGeom>
        <a:ln>
          <a:solidFill>
            <a:schemeClr val="accent1"/>
          </a:solidFill>
        </a:ln>
      </xdr:spPr>
    </xdr:pic>
    <xdr:clientData/>
  </xdr:twoCellAnchor>
  <xdr:twoCellAnchor editAs="oneCell">
    <xdr:from>
      <xdr:col>1</xdr:col>
      <xdr:colOff>9526</xdr:colOff>
      <xdr:row>81</xdr:row>
      <xdr:rowOff>47159</xdr:rowOff>
    </xdr:from>
    <xdr:to>
      <xdr:col>16</xdr:col>
      <xdr:colOff>28576</xdr:colOff>
      <xdr:row>87</xdr:row>
      <xdr:rowOff>18839</xdr:rowOff>
    </xdr:to>
    <xdr:pic>
      <xdr:nvPicPr>
        <xdr:cNvPr id="8" name="Picture 7">
          <a:extLst>
            <a:ext uri="{FF2B5EF4-FFF2-40B4-BE49-F238E27FC236}">
              <a16:creationId xmlns:a16="http://schemas.microsoft.com/office/drawing/2014/main" id="{E00D54CB-6EFE-414F-BC43-EE5B916A2C45}"/>
            </a:ext>
          </a:extLst>
        </xdr:cNvPr>
        <xdr:cNvPicPr>
          <a:picLocks noChangeAspect="1"/>
        </xdr:cNvPicPr>
      </xdr:nvPicPr>
      <xdr:blipFill>
        <a:blip xmlns:r="http://schemas.openxmlformats.org/officeDocument/2006/relationships" r:embed="rId5"/>
        <a:stretch>
          <a:fillRect/>
        </a:stretch>
      </xdr:blipFill>
      <xdr:spPr>
        <a:xfrm>
          <a:off x="619126" y="15572909"/>
          <a:ext cx="9163050" cy="1114680"/>
        </a:xfrm>
        <a:prstGeom prst="rect">
          <a:avLst/>
        </a:prstGeom>
        <a:ln>
          <a:solidFill>
            <a:schemeClr val="accent1"/>
          </a:solidFill>
        </a:ln>
      </xdr:spPr>
    </xdr:pic>
    <xdr:clientData/>
  </xdr:twoCellAnchor>
  <xdr:twoCellAnchor editAs="oneCell">
    <xdr:from>
      <xdr:col>1</xdr:col>
      <xdr:colOff>1</xdr:colOff>
      <xdr:row>87</xdr:row>
      <xdr:rowOff>74135</xdr:rowOff>
    </xdr:from>
    <xdr:to>
      <xdr:col>5</xdr:col>
      <xdr:colOff>361950</xdr:colOff>
      <xdr:row>88</xdr:row>
      <xdr:rowOff>152355</xdr:rowOff>
    </xdr:to>
    <xdr:pic>
      <xdr:nvPicPr>
        <xdr:cNvPr id="10" name="Picture 9">
          <a:extLst>
            <a:ext uri="{FF2B5EF4-FFF2-40B4-BE49-F238E27FC236}">
              <a16:creationId xmlns:a16="http://schemas.microsoft.com/office/drawing/2014/main" id="{A43AE17F-FB75-4452-BFEA-7D327B7F1F51}"/>
            </a:ext>
          </a:extLst>
        </xdr:cNvPr>
        <xdr:cNvPicPr>
          <a:picLocks noChangeAspect="1"/>
        </xdr:cNvPicPr>
      </xdr:nvPicPr>
      <xdr:blipFill>
        <a:blip xmlns:r="http://schemas.openxmlformats.org/officeDocument/2006/relationships" r:embed="rId6"/>
        <a:stretch>
          <a:fillRect/>
        </a:stretch>
      </xdr:blipFill>
      <xdr:spPr>
        <a:xfrm>
          <a:off x="609601" y="16742885"/>
          <a:ext cx="2800349" cy="268720"/>
        </a:xfrm>
        <a:prstGeom prst="rect">
          <a:avLst/>
        </a:prstGeom>
        <a:ln>
          <a:solidFill>
            <a:schemeClr val="accent1"/>
          </a:solidFill>
        </a:ln>
      </xdr:spPr>
    </xdr:pic>
    <xdr:clientData/>
  </xdr:twoCellAnchor>
  <xdr:twoCellAnchor editAs="oneCell">
    <xdr:from>
      <xdr:col>1</xdr:col>
      <xdr:colOff>0</xdr:colOff>
      <xdr:row>89</xdr:row>
      <xdr:rowOff>12032</xdr:rowOff>
    </xdr:from>
    <xdr:to>
      <xdr:col>6</xdr:col>
      <xdr:colOff>19050</xdr:colOff>
      <xdr:row>90</xdr:row>
      <xdr:rowOff>66631</xdr:rowOff>
    </xdr:to>
    <xdr:pic>
      <xdr:nvPicPr>
        <xdr:cNvPr id="12" name="Picture 11">
          <a:extLst>
            <a:ext uri="{FF2B5EF4-FFF2-40B4-BE49-F238E27FC236}">
              <a16:creationId xmlns:a16="http://schemas.microsoft.com/office/drawing/2014/main" id="{E1B00412-E3C1-4AD0-9148-4180B1609382}"/>
            </a:ext>
          </a:extLst>
        </xdr:cNvPr>
        <xdr:cNvPicPr>
          <a:picLocks noChangeAspect="1"/>
        </xdr:cNvPicPr>
      </xdr:nvPicPr>
      <xdr:blipFill>
        <a:blip xmlns:r="http://schemas.openxmlformats.org/officeDocument/2006/relationships" r:embed="rId7"/>
        <a:stretch>
          <a:fillRect/>
        </a:stretch>
      </xdr:blipFill>
      <xdr:spPr>
        <a:xfrm>
          <a:off x="609600" y="17061782"/>
          <a:ext cx="3067050" cy="245099"/>
        </a:xfrm>
        <a:prstGeom prst="rect">
          <a:avLst/>
        </a:prstGeom>
        <a:ln>
          <a:solidFill>
            <a:schemeClr val="accent1"/>
          </a:solid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13</xdr:row>
      <xdr:rowOff>0</xdr:rowOff>
    </xdr:from>
    <xdr:to>
      <xdr:col>11</xdr:col>
      <xdr:colOff>608762</xdr:colOff>
      <xdr:row>58</xdr:row>
      <xdr:rowOff>46548</xdr:rowOff>
    </xdr:to>
    <xdr:pic>
      <xdr:nvPicPr>
        <xdr:cNvPr id="3" name="Picture 2">
          <a:extLst>
            <a:ext uri="{FF2B5EF4-FFF2-40B4-BE49-F238E27FC236}">
              <a16:creationId xmlns:a16="http://schemas.microsoft.com/office/drawing/2014/main" id="{84F2C732-0505-4D38-8BB5-9066A80A4592}"/>
            </a:ext>
          </a:extLst>
        </xdr:cNvPr>
        <xdr:cNvPicPr>
          <a:picLocks noChangeAspect="1"/>
        </xdr:cNvPicPr>
      </xdr:nvPicPr>
      <xdr:blipFill>
        <a:blip xmlns:r="http://schemas.openxmlformats.org/officeDocument/2006/relationships" r:embed="rId1"/>
        <a:stretch>
          <a:fillRect/>
        </a:stretch>
      </xdr:blipFill>
      <xdr:spPr>
        <a:xfrm>
          <a:off x="609600" y="1905000"/>
          <a:ext cx="6704762" cy="8619048"/>
        </a:xfrm>
        <a:prstGeom prst="rect">
          <a:avLst/>
        </a:prstGeom>
        <a:ln>
          <a:solidFill>
            <a:schemeClr val="accent1"/>
          </a:solidFill>
        </a:ln>
      </xdr:spPr>
    </xdr:pic>
    <xdr:clientData/>
  </xdr:twoCellAnchor>
  <xdr:twoCellAnchor editAs="oneCell">
    <xdr:from>
      <xdr:col>1</xdr:col>
      <xdr:colOff>0</xdr:colOff>
      <xdr:row>2</xdr:row>
      <xdr:rowOff>171450</xdr:rowOff>
    </xdr:from>
    <xdr:to>
      <xdr:col>10</xdr:col>
      <xdr:colOff>265981</xdr:colOff>
      <xdr:row>8</xdr:row>
      <xdr:rowOff>161783</xdr:rowOff>
    </xdr:to>
    <xdr:pic>
      <xdr:nvPicPr>
        <xdr:cNvPr id="5" name="Picture 4">
          <a:extLst>
            <a:ext uri="{FF2B5EF4-FFF2-40B4-BE49-F238E27FC236}">
              <a16:creationId xmlns:a16="http://schemas.microsoft.com/office/drawing/2014/main" id="{CC76EE63-8232-4BCE-9AAB-2D44685A2A23}"/>
            </a:ext>
          </a:extLst>
        </xdr:cNvPr>
        <xdr:cNvPicPr>
          <a:picLocks noChangeAspect="1"/>
        </xdr:cNvPicPr>
      </xdr:nvPicPr>
      <xdr:blipFill>
        <a:blip xmlns:r="http://schemas.openxmlformats.org/officeDocument/2006/relationships" r:embed="rId2"/>
        <a:stretch>
          <a:fillRect/>
        </a:stretch>
      </xdr:blipFill>
      <xdr:spPr>
        <a:xfrm>
          <a:off x="609600" y="552450"/>
          <a:ext cx="5752381" cy="113333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600075</xdr:colOff>
      <xdr:row>50</xdr:row>
      <xdr:rowOff>28575</xdr:rowOff>
    </xdr:from>
    <xdr:to>
      <xdr:col>11</xdr:col>
      <xdr:colOff>8528</xdr:colOff>
      <xdr:row>73</xdr:row>
      <xdr:rowOff>170884</xdr:rowOff>
    </xdr:to>
    <xdr:pic>
      <xdr:nvPicPr>
        <xdr:cNvPr id="4" name="Picture 3">
          <a:extLst>
            <a:ext uri="{FF2B5EF4-FFF2-40B4-BE49-F238E27FC236}">
              <a16:creationId xmlns:a16="http://schemas.microsoft.com/office/drawing/2014/main" id="{3711884F-38C4-4699-952B-C78F2A1B2561}"/>
            </a:ext>
          </a:extLst>
        </xdr:cNvPr>
        <xdr:cNvPicPr>
          <a:picLocks noChangeAspect="1"/>
        </xdr:cNvPicPr>
      </xdr:nvPicPr>
      <xdr:blipFill>
        <a:blip xmlns:r="http://schemas.openxmlformats.org/officeDocument/2006/relationships" r:embed="rId1"/>
        <a:stretch>
          <a:fillRect/>
        </a:stretch>
      </xdr:blipFill>
      <xdr:spPr>
        <a:xfrm>
          <a:off x="600075" y="5391150"/>
          <a:ext cx="7971428" cy="4523809"/>
        </a:xfrm>
        <a:prstGeom prst="rect">
          <a:avLst/>
        </a:prstGeom>
      </xdr:spPr>
    </xdr:pic>
    <xdr:clientData/>
  </xdr:twoCellAnchor>
  <xdr:twoCellAnchor editAs="oneCell">
    <xdr:from>
      <xdr:col>1</xdr:col>
      <xdr:colOff>0</xdr:colOff>
      <xdr:row>75</xdr:row>
      <xdr:rowOff>0</xdr:rowOff>
    </xdr:from>
    <xdr:to>
      <xdr:col>11</xdr:col>
      <xdr:colOff>56149</xdr:colOff>
      <xdr:row>98</xdr:row>
      <xdr:rowOff>180405</xdr:rowOff>
    </xdr:to>
    <xdr:pic>
      <xdr:nvPicPr>
        <xdr:cNvPr id="5" name="Picture 4">
          <a:extLst>
            <a:ext uri="{FF2B5EF4-FFF2-40B4-BE49-F238E27FC236}">
              <a16:creationId xmlns:a16="http://schemas.microsoft.com/office/drawing/2014/main" id="{0EB47F41-495B-4308-A9D3-597C6BA0791A}"/>
            </a:ext>
          </a:extLst>
        </xdr:cNvPr>
        <xdr:cNvPicPr>
          <a:picLocks noChangeAspect="1"/>
        </xdr:cNvPicPr>
      </xdr:nvPicPr>
      <xdr:blipFill>
        <a:blip xmlns:r="http://schemas.openxmlformats.org/officeDocument/2006/relationships" r:embed="rId2"/>
        <a:stretch>
          <a:fillRect/>
        </a:stretch>
      </xdr:blipFill>
      <xdr:spPr>
        <a:xfrm>
          <a:off x="609600" y="10125075"/>
          <a:ext cx="8009524" cy="4561905"/>
        </a:xfrm>
        <a:prstGeom prst="rect">
          <a:avLst/>
        </a:prstGeom>
      </xdr:spPr>
    </xdr:pic>
    <xdr:clientData/>
  </xdr:twoCellAnchor>
  <xdr:twoCellAnchor editAs="oneCell">
    <xdr:from>
      <xdr:col>1</xdr:col>
      <xdr:colOff>0</xdr:colOff>
      <xdr:row>100</xdr:row>
      <xdr:rowOff>0</xdr:rowOff>
    </xdr:from>
    <xdr:to>
      <xdr:col>11</xdr:col>
      <xdr:colOff>37101</xdr:colOff>
      <xdr:row>123</xdr:row>
      <xdr:rowOff>189929</xdr:rowOff>
    </xdr:to>
    <xdr:pic>
      <xdr:nvPicPr>
        <xdr:cNvPr id="6" name="Picture 5">
          <a:extLst>
            <a:ext uri="{FF2B5EF4-FFF2-40B4-BE49-F238E27FC236}">
              <a16:creationId xmlns:a16="http://schemas.microsoft.com/office/drawing/2014/main" id="{8720EC19-5DD2-4457-8805-C5B8ECE102A4}"/>
            </a:ext>
          </a:extLst>
        </xdr:cNvPr>
        <xdr:cNvPicPr>
          <a:picLocks noChangeAspect="1"/>
        </xdr:cNvPicPr>
      </xdr:nvPicPr>
      <xdr:blipFill>
        <a:blip xmlns:r="http://schemas.openxmlformats.org/officeDocument/2006/relationships" r:embed="rId3"/>
        <a:stretch>
          <a:fillRect/>
        </a:stretch>
      </xdr:blipFill>
      <xdr:spPr>
        <a:xfrm>
          <a:off x="609600" y="14887575"/>
          <a:ext cx="7990476" cy="4571429"/>
        </a:xfrm>
        <a:prstGeom prst="rect">
          <a:avLst/>
        </a:prstGeom>
      </xdr:spPr>
    </xdr:pic>
    <xdr:clientData/>
  </xdr:twoCellAnchor>
  <xdr:twoCellAnchor editAs="oneCell">
    <xdr:from>
      <xdr:col>1</xdr:col>
      <xdr:colOff>0</xdr:colOff>
      <xdr:row>125</xdr:row>
      <xdr:rowOff>0</xdr:rowOff>
    </xdr:from>
    <xdr:to>
      <xdr:col>11</xdr:col>
      <xdr:colOff>27577</xdr:colOff>
      <xdr:row>148</xdr:row>
      <xdr:rowOff>170881</xdr:rowOff>
    </xdr:to>
    <xdr:pic>
      <xdr:nvPicPr>
        <xdr:cNvPr id="7" name="Picture 6">
          <a:extLst>
            <a:ext uri="{FF2B5EF4-FFF2-40B4-BE49-F238E27FC236}">
              <a16:creationId xmlns:a16="http://schemas.microsoft.com/office/drawing/2014/main" id="{225331C4-93B2-495B-9D3F-E36CA8900A56}"/>
            </a:ext>
          </a:extLst>
        </xdr:cNvPr>
        <xdr:cNvPicPr>
          <a:picLocks noChangeAspect="1"/>
        </xdr:cNvPicPr>
      </xdr:nvPicPr>
      <xdr:blipFill>
        <a:blip xmlns:r="http://schemas.openxmlformats.org/officeDocument/2006/relationships" r:embed="rId4"/>
        <a:stretch>
          <a:fillRect/>
        </a:stretch>
      </xdr:blipFill>
      <xdr:spPr>
        <a:xfrm>
          <a:off x="609600" y="19650075"/>
          <a:ext cx="7980952" cy="4552381"/>
        </a:xfrm>
        <a:prstGeom prst="rect">
          <a:avLst/>
        </a:prstGeom>
      </xdr:spPr>
    </xdr:pic>
    <xdr:clientData/>
  </xdr:twoCellAnchor>
  <xdr:twoCellAnchor editAs="oneCell">
    <xdr:from>
      <xdr:col>1</xdr:col>
      <xdr:colOff>0</xdr:colOff>
      <xdr:row>150</xdr:row>
      <xdr:rowOff>0</xdr:rowOff>
    </xdr:from>
    <xdr:to>
      <xdr:col>11</xdr:col>
      <xdr:colOff>46625</xdr:colOff>
      <xdr:row>173</xdr:row>
      <xdr:rowOff>189929</xdr:rowOff>
    </xdr:to>
    <xdr:pic>
      <xdr:nvPicPr>
        <xdr:cNvPr id="8" name="Picture 7">
          <a:extLst>
            <a:ext uri="{FF2B5EF4-FFF2-40B4-BE49-F238E27FC236}">
              <a16:creationId xmlns:a16="http://schemas.microsoft.com/office/drawing/2014/main" id="{61F1F088-BADF-415C-9D96-28710A90ABE0}"/>
            </a:ext>
          </a:extLst>
        </xdr:cNvPr>
        <xdr:cNvPicPr>
          <a:picLocks noChangeAspect="1"/>
        </xdr:cNvPicPr>
      </xdr:nvPicPr>
      <xdr:blipFill>
        <a:blip xmlns:r="http://schemas.openxmlformats.org/officeDocument/2006/relationships" r:embed="rId5"/>
        <a:stretch>
          <a:fillRect/>
        </a:stretch>
      </xdr:blipFill>
      <xdr:spPr>
        <a:xfrm>
          <a:off x="609600" y="24412575"/>
          <a:ext cx="8000000" cy="4571429"/>
        </a:xfrm>
        <a:prstGeom prst="rect">
          <a:avLst/>
        </a:prstGeom>
      </xdr:spPr>
    </xdr:pic>
    <xdr:clientData/>
  </xdr:twoCellAnchor>
  <xdr:twoCellAnchor editAs="oneCell">
    <xdr:from>
      <xdr:col>1</xdr:col>
      <xdr:colOff>0</xdr:colOff>
      <xdr:row>175</xdr:row>
      <xdr:rowOff>0</xdr:rowOff>
    </xdr:from>
    <xdr:to>
      <xdr:col>11</xdr:col>
      <xdr:colOff>37101</xdr:colOff>
      <xdr:row>199</xdr:row>
      <xdr:rowOff>8952</xdr:rowOff>
    </xdr:to>
    <xdr:pic>
      <xdr:nvPicPr>
        <xdr:cNvPr id="9" name="Picture 8">
          <a:extLst>
            <a:ext uri="{FF2B5EF4-FFF2-40B4-BE49-F238E27FC236}">
              <a16:creationId xmlns:a16="http://schemas.microsoft.com/office/drawing/2014/main" id="{BCF06EAB-EDA5-42E8-BC8B-622DBF9FF91D}"/>
            </a:ext>
          </a:extLst>
        </xdr:cNvPr>
        <xdr:cNvPicPr>
          <a:picLocks noChangeAspect="1"/>
        </xdr:cNvPicPr>
      </xdr:nvPicPr>
      <xdr:blipFill>
        <a:blip xmlns:r="http://schemas.openxmlformats.org/officeDocument/2006/relationships" r:embed="rId6"/>
        <a:stretch>
          <a:fillRect/>
        </a:stretch>
      </xdr:blipFill>
      <xdr:spPr>
        <a:xfrm>
          <a:off x="609600" y="29175075"/>
          <a:ext cx="7990476" cy="4580952"/>
        </a:xfrm>
        <a:prstGeom prst="rect">
          <a:avLst/>
        </a:prstGeom>
      </xdr:spPr>
    </xdr:pic>
    <xdr:clientData/>
  </xdr:twoCellAnchor>
  <xdr:twoCellAnchor editAs="oneCell">
    <xdr:from>
      <xdr:col>1</xdr:col>
      <xdr:colOff>0</xdr:colOff>
      <xdr:row>200</xdr:row>
      <xdr:rowOff>0</xdr:rowOff>
    </xdr:from>
    <xdr:to>
      <xdr:col>11</xdr:col>
      <xdr:colOff>37101</xdr:colOff>
      <xdr:row>223</xdr:row>
      <xdr:rowOff>180405</xdr:rowOff>
    </xdr:to>
    <xdr:pic>
      <xdr:nvPicPr>
        <xdr:cNvPr id="11" name="Picture 10">
          <a:extLst>
            <a:ext uri="{FF2B5EF4-FFF2-40B4-BE49-F238E27FC236}">
              <a16:creationId xmlns:a16="http://schemas.microsoft.com/office/drawing/2014/main" id="{AC570D3B-2F95-43CA-B50F-0253266976D9}"/>
            </a:ext>
          </a:extLst>
        </xdr:cNvPr>
        <xdr:cNvPicPr>
          <a:picLocks noChangeAspect="1"/>
        </xdr:cNvPicPr>
      </xdr:nvPicPr>
      <xdr:blipFill>
        <a:blip xmlns:r="http://schemas.openxmlformats.org/officeDocument/2006/relationships" r:embed="rId7"/>
        <a:stretch>
          <a:fillRect/>
        </a:stretch>
      </xdr:blipFill>
      <xdr:spPr>
        <a:xfrm>
          <a:off x="609600" y="33937575"/>
          <a:ext cx="7990476" cy="4561905"/>
        </a:xfrm>
        <a:prstGeom prst="rect">
          <a:avLst/>
        </a:prstGeom>
      </xdr:spPr>
    </xdr:pic>
    <xdr:clientData/>
  </xdr:twoCellAnchor>
  <xdr:twoCellAnchor editAs="oneCell">
    <xdr:from>
      <xdr:col>0</xdr:col>
      <xdr:colOff>581025</xdr:colOff>
      <xdr:row>25</xdr:row>
      <xdr:rowOff>9525</xdr:rowOff>
    </xdr:from>
    <xdr:to>
      <xdr:col>11</xdr:col>
      <xdr:colOff>8526</xdr:colOff>
      <xdr:row>48</xdr:row>
      <xdr:rowOff>180406</xdr:rowOff>
    </xdr:to>
    <xdr:pic>
      <xdr:nvPicPr>
        <xdr:cNvPr id="13" name="Picture 12">
          <a:extLst>
            <a:ext uri="{FF2B5EF4-FFF2-40B4-BE49-F238E27FC236}">
              <a16:creationId xmlns:a16="http://schemas.microsoft.com/office/drawing/2014/main" id="{35187AA3-B312-4984-BFA2-B6FE350A9A49}"/>
            </a:ext>
          </a:extLst>
        </xdr:cNvPr>
        <xdr:cNvPicPr>
          <a:picLocks noChangeAspect="1"/>
        </xdr:cNvPicPr>
      </xdr:nvPicPr>
      <xdr:blipFill>
        <a:blip xmlns:r="http://schemas.openxmlformats.org/officeDocument/2006/relationships" r:embed="rId8"/>
        <a:stretch>
          <a:fillRect/>
        </a:stretch>
      </xdr:blipFill>
      <xdr:spPr>
        <a:xfrm>
          <a:off x="581025" y="5372100"/>
          <a:ext cx="7990476" cy="455238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38102</xdr:colOff>
      <xdr:row>56</xdr:row>
      <xdr:rowOff>9525</xdr:rowOff>
    </xdr:from>
    <xdr:to>
      <xdr:col>11</xdr:col>
      <xdr:colOff>553664</xdr:colOff>
      <xdr:row>87</xdr:row>
      <xdr:rowOff>84625</xdr:rowOff>
    </xdr:to>
    <xdr:pic>
      <xdr:nvPicPr>
        <xdr:cNvPr id="3" name="Picture 2">
          <a:extLst>
            <a:ext uri="{FF2B5EF4-FFF2-40B4-BE49-F238E27FC236}">
              <a16:creationId xmlns:a16="http://schemas.microsoft.com/office/drawing/2014/main" id="{6382394E-DC7C-4F64-9EC4-C832B3426E91}"/>
            </a:ext>
          </a:extLst>
        </xdr:cNvPr>
        <xdr:cNvPicPr>
          <a:picLocks noChangeAspect="1"/>
        </xdr:cNvPicPr>
      </xdr:nvPicPr>
      <xdr:blipFill>
        <a:blip xmlns:r="http://schemas.openxmlformats.org/officeDocument/2006/relationships" r:embed="rId1"/>
        <a:stretch>
          <a:fillRect/>
        </a:stretch>
      </xdr:blipFill>
      <xdr:spPr>
        <a:xfrm>
          <a:off x="647702" y="10487025"/>
          <a:ext cx="8002212" cy="5980600"/>
        </a:xfrm>
        <a:prstGeom prst="rect">
          <a:avLst/>
        </a:prstGeom>
        <a:ln>
          <a:solidFill>
            <a:schemeClr val="accent1"/>
          </a:solidFill>
        </a:ln>
      </xdr:spPr>
    </xdr:pic>
    <xdr:clientData/>
  </xdr:twoCellAnchor>
  <xdr:twoCellAnchor editAs="oneCell">
    <xdr:from>
      <xdr:col>12</xdr:col>
      <xdr:colOff>304799</xdr:colOff>
      <xdr:row>56</xdr:row>
      <xdr:rowOff>17361</xdr:rowOff>
    </xdr:from>
    <xdr:to>
      <xdr:col>26</xdr:col>
      <xdr:colOff>34795</xdr:colOff>
      <xdr:row>87</xdr:row>
      <xdr:rowOff>85725</xdr:rowOff>
    </xdr:to>
    <xdr:pic>
      <xdr:nvPicPr>
        <xdr:cNvPr id="4" name="Picture 3">
          <a:extLst>
            <a:ext uri="{FF2B5EF4-FFF2-40B4-BE49-F238E27FC236}">
              <a16:creationId xmlns:a16="http://schemas.microsoft.com/office/drawing/2014/main" id="{4B7DEC8F-302E-46EA-B026-A481EAE8C39C}"/>
            </a:ext>
          </a:extLst>
        </xdr:cNvPr>
        <xdr:cNvPicPr>
          <a:picLocks noChangeAspect="1"/>
        </xdr:cNvPicPr>
      </xdr:nvPicPr>
      <xdr:blipFill>
        <a:blip xmlns:r="http://schemas.openxmlformats.org/officeDocument/2006/relationships" r:embed="rId2"/>
        <a:stretch>
          <a:fillRect/>
        </a:stretch>
      </xdr:blipFill>
      <xdr:spPr>
        <a:xfrm>
          <a:off x="9010649" y="10494861"/>
          <a:ext cx="8264396" cy="5973864"/>
        </a:xfrm>
        <a:prstGeom prst="rect">
          <a:avLst/>
        </a:prstGeom>
        <a:ln>
          <a:solidFill>
            <a:schemeClr val="accent1"/>
          </a:solidFill>
        </a:ln>
      </xdr:spPr>
    </xdr:pic>
    <xdr:clientData/>
  </xdr:twoCellAnchor>
  <xdr:twoCellAnchor editAs="oneCell">
    <xdr:from>
      <xdr:col>1</xdr:col>
      <xdr:colOff>19050</xdr:colOff>
      <xdr:row>88</xdr:row>
      <xdr:rowOff>57150</xdr:rowOff>
    </xdr:from>
    <xdr:to>
      <xdr:col>11</xdr:col>
      <xdr:colOff>556401</xdr:colOff>
      <xdr:row>118</xdr:row>
      <xdr:rowOff>122745</xdr:rowOff>
    </xdr:to>
    <xdr:pic>
      <xdr:nvPicPr>
        <xdr:cNvPr id="5" name="Picture 4">
          <a:extLst>
            <a:ext uri="{FF2B5EF4-FFF2-40B4-BE49-F238E27FC236}">
              <a16:creationId xmlns:a16="http://schemas.microsoft.com/office/drawing/2014/main" id="{83E7A3BF-C7AF-42A7-8F40-9C7FCEF10019}"/>
            </a:ext>
          </a:extLst>
        </xdr:cNvPr>
        <xdr:cNvPicPr>
          <a:picLocks noChangeAspect="1"/>
        </xdr:cNvPicPr>
      </xdr:nvPicPr>
      <xdr:blipFill>
        <a:blip xmlns:r="http://schemas.openxmlformats.org/officeDocument/2006/relationships" r:embed="rId3"/>
        <a:stretch>
          <a:fillRect/>
        </a:stretch>
      </xdr:blipFill>
      <xdr:spPr>
        <a:xfrm>
          <a:off x="628650" y="16630650"/>
          <a:ext cx="8024001" cy="5780595"/>
        </a:xfrm>
        <a:prstGeom prst="rect">
          <a:avLst/>
        </a:prstGeom>
        <a:ln>
          <a:solidFill>
            <a:schemeClr val="accent1"/>
          </a:solidFill>
        </a:ln>
      </xdr:spPr>
    </xdr:pic>
    <xdr:clientData/>
  </xdr:twoCellAnchor>
  <xdr:twoCellAnchor editAs="oneCell">
    <xdr:from>
      <xdr:col>12</xdr:col>
      <xdr:colOff>123825</xdr:colOff>
      <xdr:row>88</xdr:row>
      <xdr:rowOff>47626</xdr:rowOff>
    </xdr:from>
    <xdr:to>
      <xdr:col>25</xdr:col>
      <xdr:colOff>93756</xdr:colOff>
      <xdr:row>118</xdr:row>
      <xdr:rowOff>164033</xdr:rowOff>
    </xdr:to>
    <xdr:pic>
      <xdr:nvPicPr>
        <xdr:cNvPr id="6" name="Picture 5">
          <a:extLst>
            <a:ext uri="{FF2B5EF4-FFF2-40B4-BE49-F238E27FC236}">
              <a16:creationId xmlns:a16="http://schemas.microsoft.com/office/drawing/2014/main" id="{89C5D079-8426-47C7-8483-4181DBBE65AF}"/>
            </a:ext>
          </a:extLst>
        </xdr:cNvPr>
        <xdr:cNvPicPr>
          <a:picLocks noChangeAspect="1"/>
        </xdr:cNvPicPr>
      </xdr:nvPicPr>
      <xdr:blipFill>
        <a:blip xmlns:r="http://schemas.openxmlformats.org/officeDocument/2006/relationships" r:embed="rId4"/>
        <a:stretch>
          <a:fillRect/>
        </a:stretch>
      </xdr:blipFill>
      <xdr:spPr>
        <a:xfrm>
          <a:off x="8829675" y="16621126"/>
          <a:ext cx="7894731" cy="5831407"/>
        </a:xfrm>
        <a:prstGeom prst="rect">
          <a:avLst/>
        </a:prstGeom>
        <a:ln>
          <a:solidFill>
            <a:schemeClr val="accent1"/>
          </a:solidFill>
        </a:ln>
      </xdr:spPr>
    </xdr:pic>
    <xdr:clientData/>
  </xdr:twoCellAnchor>
  <xdr:twoCellAnchor editAs="oneCell">
    <xdr:from>
      <xdr:col>1</xdr:col>
      <xdr:colOff>0</xdr:colOff>
      <xdr:row>119</xdr:row>
      <xdr:rowOff>47625</xdr:rowOff>
    </xdr:from>
    <xdr:to>
      <xdr:col>11</xdr:col>
      <xdr:colOff>535765</xdr:colOff>
      <xdr:row>149</xdr:row>
      <xdr:rowOff>132269</xdr:rowOff>
    </xdr:to>
    <xdr:pic>
      <xdr:nvPicPr>
        <xdr:cNvPr id="8" name="Picture 7">
          <a:extLst>
            <a:ext uri="{FF2B5EF4-FFF2-40B4-BE49-F238E27FC236}">
              <a16:creationId xmlns:a16="http://schemas.microsoft.com/office/drawing/2014/main" id="{BA65BF2F-846B-4E99-BFC3-A19602D224C8}"/>
            </a:ext>
          </a:extLst>
        </xdr:cNvPr>
        <xdr:cNvPicPr>
          <a:picLocks noChangeAspect="1"/>
        </xdr:cNvPicPr>
      </xdr:nvPicPr>
      <xdr:blipFill>
        <a:blip xmlns:r="http://schemas.openxmlformats.org/officeDocument/2006/relationships" r:embed="rId5"/>
        <a:stretch>
          <a:fillRect/>
        </a:stretch>
      </xdr:blipFill>
      <xdr:spPr>
        <a:xfrm>
          <a:off x="609600" y="22526625"/>
          <a:ext cx="8022415" cy="5799644"/>
        </a:xfrm>
        <a:prstGeom prst="rect">
          <a:avLst/>
        </a:prstGeom>
        <a:ln>
          <a:solidFill>
            <a:schemeClr val="accent1"/>
          </a:solidFill>
        </a:ln>
      </xdr:spPr>
    </xdr:pic>
    <xdr:clientData/>
  </xdr:twoCellAnchor>
  <xdr:twoCellAnchor editAs="oneCell">
    <xdr:from>
      <xdr:col>12</xdr:col>
      <xdr:colOff>142875</xdr:colOff>
      <xdr:row>119</xdr:row>
      <xdr:rowOff>85725</xdr:rowOff>
    </xdr:from>
    <xdr:to>
      <xdr:col>25</xdr:col>
      <xdr:colOff>130261</xdr:colOff>
      <xdr:row>149</xdr:row>
      <xdr:rowOff>94167</xdr:rowOff>
    </xdr:to>
    <xdr:pic>
      <xdr:nvPicPr>
        <xdr:cNvPr id="9" name="Picture 8">
          <a:extLst>
            <a:ext uri="{FF2B5EF4-FFF2-40B4-BE49-F238E27FC236}">
              <a16:creationId xmlns:a16="http://schemas.microsoft.com/office/drawing/2014/main" id="{48D17E51-9FD7-48AD-8C7A-EFE02125C2BC}"/>
            </a:ext>
          </a:extLst>
        </xdr:cNvPr>
        <xdr:cNvPicPr>
          <a:picLocks noChangeAspect="1"/>
        </xdr:cNvPicPr>
      </xdr:nvPicPr>
      <xdr:blipFill>
        <a:blip xmlns:r="http://schemas.openxmlformats.org/officeDocument/2006/relationships" r:embed="rId6"/>
        <a:stretch>
          <a:fillRect/>
        </a:stretch>
      </xdr:blipFill>
      <xdr:spPr>
        <a:xfrm>
          <a:off x="8848725" y="22564725"/>
          <a:ext cx="7912186" cy="5723442"/>
        </a:xfrm>
        <a:prstGeom prst="rect">
          <a:avLst/>
        </a:prstGeom>
        <a:ln>
          <a:solidFill>
            <a:schemeClr val="accent1"/>
          </a:solidFill>
        </a:ln>
      </xdr:spPr>
    </xdr:pic>
    <xdr:clientData/>
  </xdr:twoCellAnchor>
  <xdr:twoCellAnchor editAs="oneCell">
    <xdr:from>
      <xdr:col>1</xdr:col>
      <xdr:colOff>1</xdr:colOff>
      <xdr:row>150</xdr:row>
      <xdr:rowOff>85724</xdr:rowOff>
    </xdr:from>
    <xdr:to>
      <xdr:col>11</xdr:col>
      <xdr:colOff>525331</xdr:colOff>
      <xdr:row>180</xdr:row>
      <xdr:rowOff>122751</xdr:rowOff>
    </xdr:to>
    <xdr:pic>
      <xdr:nvPicPr>
        <xdr:cNvPr id="10" name="Picture 9">
          <a:extLst>
            <a:ext uri="{FF2B5EF4-FFF2-40B4-BE49-F238E27FC236}">
              <a16:creationId xmlns:a16="http://schemas.microsoft.com/office/drawing/2014/main" id="{234C82DC-5079-45D2-ADF0-5928CFF036CE}"/>
            </a:ext>
          </a:extLst>
        </xdr:cNvPr>
        <xdr:cNvPicPr>
          <a:picLocks noChangeAspect="1"/>
        </xdr:cNvPicPr>
      </xdr:nvPicPr>
      <xdr:blipFill>
        <a:blip xmlns:r="http://schemas.openxmlformats.org/officeDocument/2006/relationships" r:embed="rId7"/>
        <a:stretch>
          <a:fillRect/>
        </a:stretch>
      </xdr:blipFill>
      <xdr:spPr>
        <a:xfrm>
          <a:off x="609601" y="28470224"/>
          <a:ext cx="8011980" cy="5752027"/>
        </a:xfrm>
        <a:prstGeom prst="rect">
          <a:avLst/>
        </a:prstGeom>
        <a:ln>
          <a:solidFill>
            <a:schemeClr val="accent1"/>
          </a:solidFill>
        </a:ln>
      </xdr:spPr>
    </xdr:pic>
    <xdr:clientData/>
  </xdr:twoCellAnchor>
  <xdr:twoCellAnchor editAs="oneCell">
    <xdr:from>
      <xdr:col>12</xdr:col>
      <xdr:colOff>152400</xdr:colOff>
      <xdr:row>150</xdr:row>
      <xdr:rowOff>47625</xdr:rowOff>
    </xdr:from>
    <xdr:to>
      <xdr:col>25</xdr:col>
      <xdr:colOff>253992</xdr:colOff>
      <xdr:row>180</xdr:row>
      <xdr:rowOff>66675</xdr:rowOff>
    </xdr:to>
    <xdr:pic>
      <xdr:nvPicPr>
        <xdr:cNvPr id="11" name="Picture 10">
          <a:extLst>
            <a:ext uri="{FF2B5EF4-FFF2-40B4-BE49-F238E27FC236}">
              <a16:creationId xmlns:a16="http://schemas.microsoft.com/office/drawing/2014/main" id="{D9EFB718-DDF7-4F49-B40F-A816AB68DDF6}"/>
            </a:ext>
          </a:extLst>
        </xdr:cNvPr>
        <xdr:cNvPicPr>
          <a:picLocks noChangeAspect="1"/>
        </xdr:cNvPicPr>
      </xdr:nvPicPr>
      <xdr:blipFill>
        <a:blip xmlns:r="http://schemas.openxmlformats.org/officeDocument/2006/relationships" r:embed="rId8"/>
        <a:stretch>
          <a:fillRect/>
        </a:stretch>
      </xdr:blipFill>
      <xdr:spPr>
        <a:xfrm>
          <a:off x="8858250" y="28432125"/>
          <a:ext cx="8026392" cy="5734050"/>
        </a:xfrm>
        <a:prstGeom prst="rect">
          <a:avLst/>
        </a:prstGeom>
        <a:ln>
          <a:solidFill>
            <a:schemeClr val="accent1"/>
          </a:solidFill>
        </a:ln>
      </xdr:spPr>
    </xdr:pic>
    <xdr:clientData/>
  </xdr:twoCellAnchor>
  <xdr:twoCellAnchor editAs="oneCell">
    <xdr:from>
      <xdr:col>1</xdr:col>
      <xdr:colOff>1</xdr:colOff>
      <xdr:row>181</xdr:row>
      <xdr:rowOff>114301</xdr:rowOff>
    </xdr:from>
    <xdr:to>
      <xdr:col>11</xdr:col>
      <xdr:colOff>552451</xdr:colOff>
      <xdr:row>211</xdr:row>
      <xdr:rowOff>147931</xdr:rowOff>
    </xdr:to>
    <xdr:pic>
      <xdr:nvPicPr>
        <xdr:cNvPr id="12" name="Picture 11">
          <a:extLst>
            <a:ext uri="{FF2B5EF4-FFF2-40B4-BE49-F238E27FC236}">
              <a16:creationId xmlns:a16="http://schemas.microsoft.com/office/drawing/2014/main" id="{93232936-75F8-4C73-84E9-B90A6BE4BF1B}"/>
            </a:ext>
          </a:extLst>
        </xdr:cNvPr>
        <xdr:cNvPicPr>
          <a:picLocks noChangeAspect="1"/>
        </xdr:cNvPicPr>
      </xdr:nvPicPr>
      <xdr:blipFill>
        <a:blip xmlns:r="http://schemas.openxmlformats.org/officeDocument/2006/relationships" r:embed="rId9"/>
        <a:stretch>
          <a:fillRect/>
        </a:stretch>
      </xdr:blipFill>
      <xdr:spPr>
        <a:xfrm>
          <a:off x="609601" y="34404301"/>
          <a:ext cx="8039100" cy="5748630"/>
        </a:xfrm>
        <a:prstGeom prst="rect">
          <a:avLst/>
        </a:prstGeom>
        <a:ln>
          <a:solidFill>
            <a:schemeClr val="accent1"/>
          </a:solidFill>
        </a:ln>
      </xdr:spPr>
    </xdr:pic>
    <xdr:clientData/>
  </xdr:twoCellAnchor>
  <xdr:twoCellAnchor editAs="oneCell">
    <xdr:from>
      <xdr:col>12</xdr:col>
      <xdr:colOff>180975</xdr:colOff>
      <xdr:row>181</xdr:row>
      <xdr:rowOff>152400</xdr:rowOff>
    </xdr:from>
    <xdr:to>
      <xdr:col>25</xdr:col>
      <xdr:colOff>122334</xdr:colOff>
      <xdr:row>211</xdr:row>
      <xdr:rowOff>98270</xdr:rowOff>
    </xdr:to>
    <xdr:pic>
      <xdr:nvPicPr>
        <xdr:cNvPr id="14" name="Picture 13">
          <a:extLst>
            <a:ext uri="{FF2B5EF4-FFF2-40B4-BE49-F238E27FC236}">
              <a16:creationId xmlns:a16="http://schemas.microsoft.com/office/drawing/2014/main" id="{BEEDBF00-8FCB-4DAD-A4B6-7B2B4C06B308}"/>
            </a:ext>
          </a:extLst>
        </xdr:cNvPr>
        <xdr:cNvPicPr>
          <a:picLocks noChangeAspect="1"/>
        </xdr:cNvPicPr>
      </xdr:nvPicPr>
      <xdr:blipFill>
        <a:blip xmlns:r="http://schemas.openxmlformats.org/officeDocument/2006/relationships" r:embed="rId10"/>
        <a:stretch>
          <a:fillRect/>
        </a:stretch>
      </xdr:blipFill>
      <xdr:spPr>
        <a:xfrm>
          <a:off x="8886825" y="34442400"/>
          <a:ext cx="7866159" cy="5660870"/>
        </a:xfrm>
        <a:prstGeom prst="rect">
          <a:avLst/>
        </a:prstGeom>
        <a:ln>
          <a:solidFill>
            <a:schemeClr val="accent1"/>
          </a:solidFill>
        </a:ln>
      </xdr:spPr>
    </xdr:pic>
    <xdr:clientData/>
  </xdr:twoCellAnchor>
  <xdr:twoCellAnchor editAs="oneCell">
    <xdr:from>
      <xdr:col>1</xdr:col>
      <xdr:colOff>0</xdr:colOff>
      <xdr:row>212</xdr:row>
      <xdr:rowOff>171450</xdr:rowOff>
    </xdr:from>
    <xdr:to>
      <xdr:col>11</xdr:col>
      <xdr:colOff>567636</xdr:colOff>
      <xdr:row>243</xdr:row>
      <xdr:rowOff>103696</xdr:rowOff>
    </xdr:to>
    <xdr:pic>
      <xdr:nvPicPr>
        <xdr:cNvPr id="15" name="Picture 14">
          <a:extLst>
            <a:ext uri="{FF2B5EF4-FFF2-40B4-BE49-F238E27FC236}">
              <a16:creationId xmlns:a16="http://schemas.microsoft.com/office/drawing/2014/main" id="{1F28FC53-0A37-4114-BE56-3FCC52AD0E57}"/>
            </a:ext>
          </a:extLst>
        </xdr:cNvPr>
        <xdr:cNvPicPr>
          <a:picLocks noChangeAspect="1"/>
        </xdr:cNvPicPr>
      </xdr:nvPicPr>
      <xdr:blipFill>
        <a:blip xmlns:r="http://schemas.openxmlformats.org/officeDocument/2006/relationships" r:embed="rId11"/>
        <a:stretch>
          <a:fillRect/>
        </a:stretch>
      </xdr:blipFill>
      <xdr:spPr>
        <a:xfrm>
          <a:off x="609600" y="40366950"/>
          <a:ext cx="8054286" cy="5837746"/>
        </a:xfrm>
        <a:prstGeom prst="rect">
          <a:avLst/>
        </a:prstGeom>
        <a:ln>
          <a:solidFill>
            <a:schemeClr val="accent1"/>
          </a:solidFill>
        </a:ln>
      </xdr:spPr>
    </xdr:pic>
    <xdr:clientData/>
  </xdr:twoCellAnchor>
  <xdr:twoCellAnchor editAs="oneCell">
    <xdr:from>
      <xdr:col>12</xdr:col>
      <xdr:colOff>190500</xdr:colOff>
      <xdr:row>213</xdr:row>
      <xdr:rowOff>13005</xdr:rowOff>
    </xdr:from>
    <xdr:to>
      <xdr:col>25</xdr:col>
      <xdr:colOff>360464</xdr:colOff>
      <xdr:row>243</xdr:row>
      <xdr:rowOff>135575</xdr:rowOff>
    </xdr:to>
    <xdr:pic>
      <xdr:nvPicPr>
        <xdr:cNvPr id="16" name="Picture 15">
          <a:extLst>
            <a:ext uri="{FF2B5EF4-FFF2-40B4-BE49-F238E27FC236}">
              <a16:creationId xmlns:a16="http://schemas.microsoft.com/office/drawing/2014/main" id="{EFA4A580-FA27-4D6E-8B05-602E72FFFE84}"/>
            </a:ext>
          </a:extLst>
        </xdr:cNvPr>
        <xdr:cNvPicPr>
          <a:picLocks noChangeAspect="1"/>
        </xdr:cNvPicPr>
      </xdr:nvPicPr>
      <xdr:blipFill>
        <a:blip xmlns:r="http://schemas.openxmlformats.org/officeDocument/2006/relationships" r:embed="rId12"/>
        <a:stretch>
          <a:fillRect/>
        </a:stretch>
      </xdr:blipFill>
      <xdr:spPr>
        <a:xfrm>
          <a:off x="8896350" y="40399005"/>
          <a:ext cx="8094764" cy="5837570"/>
        </a:xfrm>
        <a:prstGeom prst="rect">
          <a:avLst/>
        </a:prstGeom>
        <a:ln>
          <a:solidFill>
            <a:schemeClr val="accent1"/>
          </a:solidFill>
        </a:ln>
      </xdr:spPr>
    </xdr:pic>
    <xdr:clientData/>
  </xdr:twoCellAnchor>
  <xdr:twoCellAnchor editAs="oneCell">
    <xdr:from>
      <xdr:col>1</xdr:col>
      <xdr:colOff>0</xdr:colOff>
      <xdr:row>244</xdr:row>
      <xdr:rowOff>95250</xdr:rowOff>
    </xdr:from>
    <xdr:to>
      <xdr:col>11</xdr:col>
      <xdr:colOff>553291</xdr:colOff>
      <xdr:row>275</xdr:row>
      <xdr:rowOff>65586</xdr:rowOff>
    </xdr:to>
    <xdr:pic>
      <xdr:nvPicPr>
        <xdr:cNvPr id="17" name="Picture 16">
          <a:extLst>
            <a:ext uri="{FF2B5EF4-FFF2-40B4-BE49-F238E27FC236}">
              <a16:creationId xmlns:a16="http://schemas.microsoft.com/office/drawing/2014/main" id="{640C4806-144B-4A61-B081-5CA885B3987D}"/>
            </a:ext>
          </a:extLst>
        </xdr:cNvPr>
        <xdr:cNvPicPr>
          <a:picLocks noChangeAspect="1"/>
        </xdr:cNvPicPr>
      </xdr:nvPicPr>
      <xdr:blipFill>
        <a:blip xmlns:r="http://schemas.openxmlformats.org/officeDocument/2006/relationships" r:embed="rId13"/>
        <a:stretch>
          <a:fillRect/>
        </a:stretch>
      </xdr:blipFill>
      <xdr:spPr>
        <a:xfrm>
          <a:off x="609600" y="46386750"/>
          <a:ext cx="8039941" cy="5875836"/>
        </a:xfrm>
        <a:prstGeom prst="rect">
          <a:avLst/>
        </a:prstGeom>
        <a:ln>
          <a:solidFill>
            <a:schemeClr val="accent1"/>
          </a:solidFill>
        </a:ln>
      </xdr:spPr>
    </xdr:pic>
    <xdr:clientData/>
  </xdr:twoCellAnchor>
  <xdr:twoCellAnchor editAs="oneCell">
    <xdr:from>
      <xdr:col>1</xdr:col>
      <xdr:colOff>0</xdr:colOff>
      <xdr:row>281</xdr:row>
      <xdr:rowOff>0</xdr:rowOff>
    </xdr:from>
    <xdr:to>
      <xdr:col>9</xdr:col>
      <xdr:colOff>742109</xdr:colOff>
      <xdr:row>326</xdr:row>
      <xdr:rowOff>113214</xdr:rowOff>
    </xdr:to>
    <xdr:pic>
      <xdr:nvPicPr>
        <xdr:cNvPr id="2" name="Picture 1">
          <a:extLst>
            <a:ext uri="{FF2B5EF4-FFF2-40B4-BE49-F238E27FC236}">
              <a16:creationId xmlns:a16="http://schemas.microsoft.com/office/drawing/2014/main" id="{DE310D1A-ED61-49FE-A696-AA41C96799DC}"/>
            </a:ext>
          </a:extLst>
        </xdr:cNvPr>
        <xdr:cNvPicPr>
          <a:picLocks noChangeAspect="1"/>
        </xdr:cNvPicPr>
      </xdr:nvPicPr>
      <xdr:blipFill>
        <a:blip xmlns:r="http://schemas.openxmlformats.org/officeDocument/2006/relationships" r:embed="rId14"/>
        <a:stretch>
          <a:fillRect/>
        </a:stretch>
      </xdr:blipFill>
      <xdr:spPr>
        <a:xfrm>
          <a:off x="609600" y="53625750"/>
          <a:ext cx="6723809" cy="8685714"/>
        </a:xfrm>
        <a:prstGeom prst="rect">
          <a:avLst/>
        </a:prstGeom>
        <a:ln>
          <a:solidFill>
            <a:schemeClr val="accent1"/>
          </a:solidFill>
        </a:ln>
      </xdr:spPr>
    </xdr:pic>
    <xdr:clientData/>
  </xdr:twoCellAnchor>
  <xdr:twoCellAnchor editAs="oneCell">
    <xdr:from>
      <xdr:col>10</xdr:col>
      <xdr:colOff>0</xdr:colOff>
      <xdr:row>281</xdr:row>
      <xdr:rowOff>0</xdr:rowOff>
    </xdr:from>
    <xdr:to>
      <xdr:col>21</xdr:col>
      <xdr:colOff>27733</xdr:colOff>
      <xdr:row>326</xdr:row>
      <xdr:rowOff>46548</xdr:rowOff>
    </xdr:to>
    <xdr:pic>
      <xdr:nvPicPr>
        <xdr:cNvPr id="7" name="Picture 6">
          <a:extLst>
            <a:ext uri="{FF2B5EF4-FFF2-40B4-BE49-F238E27FC236}">
              <a16:creationId xmlns:a16="http://schemas.microsoft.com/office/drawing/2014/main" id="{4AFFD8FF-90E4-4396-8CB3-EB790F53A2A9}"/>
            </a:ext>
          </a:extLst>
        </xdr:cNvPr>
        <xdr:cNvPicPr>
          <a:picLocks noChangeAspect="1"/>
        </xdr:cNvPicPr>
      </xdr:nvPicPr>
      <xdr:blipFill>
        <a:blip xmlns:r="http://schemas.openxmlformats.org/officeDocument/2006/relationships" r:embed="rId15"/>
        <a:stretch>
          <a:fillRect/>
        </a:stretch>
      </xdr:blipFill>
      <xdr:spPr>
        <a:xfrm>
          <a:off x="7486650" y="53625750"/>
          <a:ext cx="6733333" cy="8619048"/>
        </a:xfrm>
        <a:prstGeom prst="rect">
          <a:avLst/>
        </a:prstGeom>
        <a:ln>
          <a:solidFill>
            <a:schemeClr val="accent1"/>
          </a:solidFill>
        </a:ln>
      </xdr:spPr>
    </xdr:pic>
    <xdr:clientData/>
  </xdr:twoCellAnchor>
  <xdr:twoCellAnchor editAs="oneCell">
    <xdr:from>
      <xdr:col>21</xdr:col>
      <xdr:colOff>219075</xdr:colOff>
      <xdr:row>280</xdr:row>
      <xdr:rowOff>171450</xdr:rowOff>
    </xdr:from>
    <xdr:to>
      <xdr:col>32</xdr:col>
      <xdr:colOff>246808</xdr:colOff>
      <xdr:row>326</xdr:row>
      <xdr:rowOff>103688</xdr:rowOff>
    </xdr:to>
    <xdr:pic>
      <xdr:nvPicPr>
        <xdr:cNvPr id="13" name="Picture 12">
          <a:extLst>
            <a:ext uri="{FF2B5EF4-FFF2-40B4-BE49-F238E27FC236}">
              <a16:creationId xmlns:a16="http://schemas.microsoft.com/office/drawing/2014/main" id="{81C81B3D-27A3-4044-8C01-21DBC5C751B4}"/>
            </a:ext>
          </a:extLst>
        </xdr:cNvPr>
        <xdr:cNvPicPr>
          <a:picLocks noChangeAspect="1"/>
        </xdr:cNvPicPr>
      </xdr:nvPicPr>
      <xdr:blipFill>
        <a:blip xmlns:r="http://schemas.openxmlformats.org/officeDocument/2006/relationships" r:embed="rId16"/>
        <a:stretch>
          <a:fillRect/>
        </a:stretch>
      </xdr:blipFill>
      <xdr:spPr>
        <a:xfrm>
          <a:off x="14411325" y="53606700"/>
          <a:ext cx="6733333" cy="8695238"/>
        </a:xfrm>
        <a:prstGeom prst="rect">
          <a:avLst/>
        </a:prstGeom>
        <a:ln>
          <a:solidFill>
            <a:schemeClr val="accent1"/>
          </a:solidFill>
        </a:ln>
      </xdr:spPr>
    </xdr:pic>
    <xdr:clientData/>
  </xdr:twoCellAnchor>
  <xdr:twoCellAnchor editAs="oneCell">
    <xdr:from>
      <xdr:col>0</xdr:col>
      <xdr:colOff>552450</xdr:colOff>
      <xdr:row>330</xdr:row>
      <xdr:rowOff>152400</xdr:rowOff>
    </xdr:from>
    <xdr:to>
      <xdr:col>9</xdr:col>
      <xdr:colOff>665912</xdr:colOff>
      <xdr:row>376</xdr:row>
      <xdr:rowOff>75114</xdr:rowOff>
    </xdr:to>
    <xdr:pic>
      <xdr:nvPicPr>
        <xdr:cNvPr id="19" name="Picture 18">
          <a:extLst>
            <a:ext uri="{FF2B5EF4-FFF2-40B4-BE49-F238E27FC236}">
              <a16:creationId xmlns:a16="http://schemas.microsoft.com/office/drawing/2014/main" id="{9F0D168F-368C-482F-8E5B-6F5F24E80C82}"/>
            </a:ext>
          </a:extLst>
        </xdr:cNvPr>
        <xdr:cNvPicPr>
          <a:picLocks noChangeAspect="1"/>
        </xdr:cNvPicPr>
      </xdr:nvPicPr>
      <xdr:blipFill>
        <a:blip xmlns:r="http://schemas.openxmlformats.org/officeDocument/2006/relationships" r:embed="rId17"/>
        <a:stretch>
          <a:fillRect/>
        </a:stretch>
      </xdr:blipFill>
      <xdr:spPr>
        <a:xfrm>
          <a:off x="552450" y="63350775"/>
          <a:ext cx="6704762" cy="8685714"/>
        </a:xfrm>
        <a:prstGeom prst="rect">
          <a:avLst/>
        </a:prstGeom>
        <a:ln>
          <a:solidFill>
            <a:schemeClr val="accent1"/>
          </a:solidFill>
        </a:ln>
      </xdr:spPr>
    </xdr:pic>
    <xdr:clientData/>
  </xdr:twoCellAnchor>
  <xdr:twoCellAnchor editAs="oneCell">
    <xdr:from>
      <xdr:col>10</xdr:col>
      <xdr:colOff>0</xdr:colOff>
      <xdr:row>331</xdr:row>
      <xdr:rowOff>0</xdr:rowOff>
    </xdr:from>
    <xdr:to>
      <xdr:col>21</xdr:col>
      <xdr:colOff>18209</xdr:colOff>
      <xdr:row>376</xdr:row>
      <xdr:rowOff>65595</xdr:rowOff>
    </xdr:to>
    <xdr:pic>
      <xdr:nvPicPr>
        <xdr:cNvPr id="21" name="Picture 20">
          <a:extLst>
            <a:ext uri="{FF2B5EF4-FFF2-40B4-BE49-F238E27FC236}">
              <a16:creationId xmlns:a16="http://schemas.microsoft.com/office/drawing/2014/main" id="{2BECCEA5-824E-4B55-97FF-EEED2D5767EA}"/>
            </a:ext>
          </a:extLst>
        </xdr:cNvPr>
        <xdr:cNvPicPr>
          <a:picLocks noChangeAspect="1"/>
        </xdr:cNvPicPr>
      </xdr:nvPicPr>
      <xdr:blipFill>
        <a:blip xmlns:r="http://schemas.openxmlformats.org/officeDocument/2006/relationships" r:embed="rId18"/>
        <a:stretch>
          <a:fillRect/>
        </a:stretch>
      </xdr:blipFill>
      <xdr:spPr>
        <a:xfrm>
          <a:off x="7486650" y="63388875"/>
          <a:ext cx="6723809" cy="8638095"/>
        </a:xfrm>
        <a:prstGeom prst="rect">
          <a:avLst/>
        </a:prstGeom>
        <a:ln>
          <a:solidFill>
            <a:schemeClr val="accent1"/>
          </a:solidFill>
        </a:ln>
      </xdr:spPr>
    </xdr:pic>
    <xdr:clientData/>
  </xdr:twoCellAnchor>
  <xdr:twoCellAnchor editAs="oneCell">
    <xdr:from>
      <xdr:col>21</xdr:col>
      <xdr:colOff>95250</xdr:colOff>
      <xdr:row>331</xdr:row>
      <xdr:rowOff>0</xdr:rowOff>
    </xdr:from>
    <xdr:to>
      <xdr:col>32</xdr:col>
      <xdr:colOff>103936</xdr:colOff>
      <xdr:row>376</xdr:row>
      <xdr:rowOff>132262</xdr:rowOff>
    </xdr:to>
    <xdr:pic>
      <xdr:nvPicPr>
        <xdr:cNvPr id="23" name="Picture 22">
          <a:extLst>
            <a:ext uri="{FF2B5EF4-FFF2-40B4-BE49-F238E27FC236}">
              <a16:creationId xmlns:a16="http://schemas.microsoft.com/office/drawing/2014/main" id="{0A0B7187-5DD6-4896-91C2-4BB8EB973E18}"/>
            </a:ext>
          </a:extLst>
        </xdr:cNvPr>
        <xdr:cNvPicPr>
          <a:picLocks noChangeAspect="1"/>
        </xdr:cNvPicPr>
      </xdr:nvPicPr>
      <xdr:blipFill>
        <a:blip xmlns:r="http://schemas.openxmlformats.org/officeDocument/2006/relationships" r:embed="rId19"/>
        <a:stretch>
          <a:fillRect/>
        </a:stretch>
      </xdr:blipFill>
      <xdr:spPr>
        <a:xfrm>
          <a:off x="14287500" y="63388875"/>
          <a:ext cx="6714286" cy="8704762"/>
        </a:xfrm>
        <a:prstGeom prst="rect">
          <a:avLst/>
        </a:prstGeom>
        <a:ln>
          <a:solidFill>
            <a:schemeClr val="accent1"/>
          </a:solidFill>
        </a:ln>
      </xdr:spPr>
    </xdr:pic>
    <xdr:clientData/>
  </xdr:twoCellAnchor>
  <xdr:twoCellAnchor editAs="oneCell">
    <xdr:from>
      <xdr:col>3</xdr:col>
      <xdr:colOff>171450</xdr:colOff>
      <xdr:row>470</xdr:row>
      <xdr:rowOff>47625</xdr:rowOff>
    </xdr:from>
    <xdr:to>
      <xdr:col>9</xdr:col>
      <xdr:colOff>685140</xdr:colOff>
      <xdr:row>471</xdr:row>
      <xdr:rowOff>180935</xdr:rowOff>
    </xdr:to>
    <xdr:pic>
      <xdr:nvPicPr>
        <xdr:cNvPr id="25" name="Picture 24">
          <a:extLst>
            <a:ext uri="{FF2B5EF4-FFF2-40B4-BE49-F238E27FC236}">
              <a16:creationId xmlns:a16="http://schemas.microsoft.com/office/drawing/2014/main" id="{541CC201-34B7-4299-8719-DA7721B01FC2}"/>
            </a:ext>
          </a:extLst>
        </xdr:cNvPr>
        <xdr:cNvPicPr>
          <a:picLocks noChangeAspect="1"/>
        </xdr:cNvPicPr>
      </xdr:nvPicPr>
      <xdr:blipFill>
        <a:blip xmlns:r="http://schemas.openxmlformats.org/officeDocument/2006/relationships" r:embed="rId20"/>
        <a:stretch>
          <a:fillRect/>
        </a:stretch>
      </xdr:blipFill>
      <xdr:spPr>
        <a:xfrm>
          <a:off x="2000250" y="73437750"/>
          <a:ext cx="5276190" cy="323810"/>
        </a:xfrm>
        <a:prstGeom prst="rect">
          <a:avLst/>
        </a:prstGeom>
        <a:ln>
          <a:solidFill>
            <a:schemeClr val="accent1"/>
          </a:solidFill>
        </a:ln>
      </xdr:spPr>
    </xdr:pic>
    <xdr:clientData/>
  </xdr:twoCellAnchor>
  <xdr:twoCellAnchor editAs="oneCell">
    <xdr:from>
      <xdr:col>3</xdr:col>
      <xdr:colOff>0</xdr:colOff>
      <xdr:row>462</xdr:row>
      <xdr:rowOff>0</xdr:rowOff>
    </xdr:from>
    <xdr:to>
      <xdr:col>6</xdr:col>
      <xdr:colOff>171083</xdr:colOff>
      <xdr:row>462</xdr:row>
      <xdr:rowOff>200000</xdr:rowOff>
    </xdr:to>
    <xdr:pic>
      <xdr:nvPicPr>
        <xdr:cNvPr id="27" name="Picture 26">
          <a:extLst>
            <a:ext uri="{FF2B5EF4-FFF2-40B4-BE49-F238E27FC236}">
              <a16:creationId xmlns:a16="http://schemas.microsoft.com/office/drawing/2014/main" id="{F319BE17-F54B-4921-BD23-4900B005C6E2}"/>
            </a:ext>
          </a:extLst>
        </xdr:cNvPr>
        <xdr:cNvPicPr>
          <a:picLocks noChangeAspect="1"/>
        </xdr:cNvPicPr>
      </xdr:nvPicPr>
      <xdr:blipFill>
        <a:blip xmlns:r="http://schemas.openxmlformats.org/officeDocument/2006/relationships" r:embed="rId21"/>
        <a:stretch>
          <a:fillRect/>
        </a:stretch>
      </xdr:blipFill>
      <xdr:spPr>
        <a:xfrm>
          <a:off x="1828800" y="73009125"/>
          <a:ext cx="2933333" cy="200000"/>
        </a:xfrm>
        <a:prstGeom prst="rect">
          <a:avLst/>
        </a:prstGeom>
        <a:ln>
          <a:solidFill>
            <a:schemeClr val="accent1"/>
          </a:solidFill>
        </a:ln>
      </xdr:spPr>
    </xdr:pic>
    <xdr:clientData/>
  </xdr:twoCellAnchor>
  <xdr:twoCellAnchor editAs="oneCell">
    <xdr:from>
      <xdr:col>3</xdr:col>
      <xdr:colOff>0</xdr:colOff>
      <xdr:row>463</xdr:row>
      <xdr:rowOff>0</xdr:rowOff>
    </xdr:from>
    <xdr:to>
      <xdr:col>9</xdr:col>
      <xdr:colOff>313690</xdr:colOff>
      <xdr:row>463</xdr:row>
      <xdr:rowOff>200000</xdr:rowOff>
    </xdr:to>
    <xdr:pic>
      <xdr:nvPicPr>
        <xdr:cNvPr id="28" name="Picture 27">
          <a:extLst>
            <a:ext uri="{FF2B5EF4-FFF2-40B4-BE49-F238E27FC236}">
              <a16:creationId xmlns:a16="http://schemas.microsoft.com/office/drawing/2014/main" id="{4DF32136-EA47-4B85-AAD4-7B87D49E2165}"/>
            </a:ext>
          </a:extLst>
        </xdr:cNvPr>
        <xdr:cNvPicPr>
          <a:picLocks noChangeAspect="1"/>
        </xdr:cNvPicPr>
      </xdr:nvPicPr>
      <xdr:blipFill>
        <a:blip xmlns:r="http://schemas.openxmlformats.org/officeDocument/2006/relationships" r:embed="rId22"/>
        <a:stretch>
          <a:fillRect/>
        </a:stretch>
      </xdr:blipFill>
      <xdr:spPr>
        <a:xfrm>
          <a:off x="1828800" y="73237725"/>
          <a:ext cx="5076190" cy="200000"/>
        </a:xfrm>
        <a:prstGeom prst="rect">
          <a:avLst/>
        </a:prstGeom>
        <a:ln>
          <a:solidFill>
            <a:schemeClr val="accent1"/>
          </a:solidFill>
        </a:ln>
      </xdr:spPr>
    </xdr:pic>
    <xdr:clientData/>
  </xdr:twoCellAnchor>
  <xdr:twoCellAnchor editAs="oneCell">
    <xdr:from>
      <xdr:col>3</xdr:col>
      <xdr:colOff>0</xdr:colOff>
      <xdr:row>464</xdr:row>
      <xdr:rowOff>0</xdr:rowOff>
    </xdr:from>
    <xdr:to>
      <xdr:col>9</xdr:col>
      <xdr:colOff>66071</xdr:colOff>
      <xdr:row>465</xdr:row>
      <xdr:rowOff>152352</xdr:rowOff>
    </xdr:to>
    <xdr:pic>
      <xdr:nvPicPr>
        <xdr:cNvPr id="29" name="Picture 28">
          <a:extLst>
            <a:ext uri="{FF2B5EF4-FFF2-40B4-BE49-F238E27FC236}">
              <a16:creationId xmlns:a16="http://schemas.microsoft.com/office/drawing/2014/main" id="{032B91BE-B96A-45C5-A6A9-C0F6C8E51DB6}"/>
            </a:ext>
          </a:extLst>
        </xdr:cNvPr>
        <xdr:cNvPicPr>
          <a:picLocks noChangeAspect="1"/>
        </xdr:cNvPicPr>
      </xdr:nvPicPr>
      <xdr:blipFill>
        <a:blip xmlns:r="http://schemas.openxmlformats.org/officeDocument/2006/relationships" r:embed="rId23"/>
        <a:stretch>
          <a:fillRect/>
        </a:stretch>
      </xdr:blipFill>
      <xdr:spPr>
        <a:xfrm>
          <a:off x="1828800" y="73466325"/>
          <a:ext cx="4828571" cy="380952"/>
        </a:xfrm>
        <a:prstGeom prst="rect">
          <a:avLst/>
        </a:prstGeom>
        <a:ln>
          <a:solidFill>
            <a:schemeClr val="accent1"/>
          </a:solidFill>
        </a:ln>
      </xdr:spPr>
    </xdr:pic>
    <xdr:clientData/>
  </xdr:twoCellAnchor>
  <xdr:twoCellAnchor editAs="oneCell">
    <xdr:from>
      <xdr:col>3</xdr:col>
      <xdr:colOff>0</xdr:colOff>
      <xdr:row>466</xdr:row>
      <xdr:rowOff>0</xdr:rowOff>
    </xdr:from>
    <xdr:to>
      <xdr:col>7</xdr:col>
      <xdr:colOff>409102</xdr:colOff>
      <xdr:row>466</xdr:row>
      <xdr:rowOff>200000</xdr:rowOff>
    </xdr:to>
    <xdr:pic>
      <xdr:nvPicPr>
        <xdr:cNvPr id="30" name="Picture 29">
          <a:extLst>
            <a:ext uri="{FF2B5EF4-FFF2-40B4-BE49-F238E27FC236}">
              <a16:creationId xmlns:a16="http://schemas.microsoft.com/office/drawing/2014/main" id="{21E6EB4C-C2D9-475A-9192-F89645FBC5D2}"/>
            </a:ext>
          </a:extLst>
        </xdr:cNvPr>
        <xdr:cNvPicPr>
          <a:picLocks noChangeAspect="1"/>
        </xdr:cNvPicPr>
      </xdr:nvPicPr>
      <xdr:blipFill>
        <a:blip xmlns:r="http://schemas.openxmlformats.org/officeDocument/2006/relationships" r:embed="rId24"/>
        <a:stretch>
          <a:fillRect/>
        </a:stretch>
      </xdr:blipFill>
      <xdr:spPr>
        <a:xfrm>
          <a:off x="1828800" y="73923525"/>
          <a:ext cx="3780952" cy="200000"/>
        </a:xfrm>
        <a:prstGeom prst="rect">
          <a:avLst/>
        </a:prstGeom>
        <a:ln>
          <a:solidFill>
            <a:schemeClr val="accent1"/>
          </a:solidFill>
        </a:ln>
      </xdr:spPr>
    </xdr:pic>
    <xdr:clientData/>
  </xdr:twoCellAnchor>
  <xdr:twoCellAnchor editAs="oneCell">
    <xdr:from>
      <xdr:col>3</xdr:col>
      <xdr:colOff>0</xdr:colOff>
      <xdr:row>467</xdr:row>
      <xdr:rowOff>0</xdr:rowOff>
    </xdr:from>
    <xdr:to>
      <xdr:col>8</xdr:col>
      <xdr:colOff>447100</xdr:colOff>
      <xdr:row>467</xdr:row>
      <xdr:rowOff>228571</xdr:rowOff>
    </xdr:to>
    <xdr:pic>
      <xdr:nvPicPr>
        <xdr:cNvPr id="31" name="Picture 30">
          <a:extLst>
            <a:ext uri="{FF2B5EF4-FFF2-40B4-BE49-F238E27FC236}">
              <a16:creationId xmlns:a16="http://schemas.microsoft.com/office/drawing/2014/main" id="{1C174F54-252E-4D1C-8E2D-A6800426DF0E}"/>
            </a:ext>
          </a:extLst>
        </xdr:cNvPr>
        <xdr:cNvPicPr>
          <a:picLocks noChangeAspect="1"/>
        </xdr:cNvPicPr>
      </xdr:nvPicPr>
      <xdr:blipFill>
        <a:blip xmlns:r="http://schemas.openxmlformats.org/officeDocument/2006/relationships" r:embed="rId25"/>
        <a:stretch>
          <a:fillRect/>
        </a:stretch>
      </xdr:blipFill>
      <xdr:spPr>
        <a:xfrm>
          <a:off x="1828800" y="74152125"/>
          <a:ext cx="4600000" cy="228571"/>
        </a:xfrm>
        <a:prstGeom prst="rect">
          <a:avLst/>
        </a:prstGeom>
        <a:ln>
          <a:solidFill>
            <a:schemeClr val="accent1"/>
          </a:solidFill>
        </a:ln>
      </xdr:spPr>
    </xdr:pic>
    <xdr:clientData/>
  </xdr:twoCellAnchor>
  <xdr:twoCellAnchor editAs="oneCell">
    <xdr:from>
      <xdr:col>1</xdr:col>
      <xdr:colOff>0</xdr:colOff>
      <xdr:row>384</xdr:row>
      <xdr:rowOff>0</xdr:rowOff>
    </xdr:from>
    <xdr:to>
      <xdr:col>9</xdr:col>
      <xdr:colOff>732586</xdr:colOff>
      <xdr:row>420</xdr:row>
      <xdr:rowOff>94167</xdr:rowOff>
    </xdr:to>
    <xdr:pic>
      <xdr:nvPicPr>
        <xdr:cNvPr id="32" name="Picture 31">
          <a:extLst>
            <a:ext uri="{FF2B5EF4-FFF2-40B4-BE49-F238E27FC236}">
              <a16:creationId xmlns:a16="http://schemas.microsoft.com/office/drawing/2014/main" id="{C7BA8791-9B6B-481D-8F89-9FEF9D58BB1F}"/>
            </a:ext>
          </a:extLst>
        </xdr:cNvPr>
        <xdr:cNvPicPr>
          <a:picLocks noChangeAspect="1"/>
        </xdr:cNvPicPr>
      </xdr:nvPicPr>
      <xdr:blipFill>
        <a:blip xmlns:r="http://schemas.openxmlformats.org/officeDocument/2006/relationships" r:embed="rId26"/>
        <a:stretch>
          <a:fillRect/>
        </a:stretch>
      </xdr:blipFill>
      <xdr:spPr>
        <a:xfrm>
          <a:off x="609600" y="72866250"/>
          <a:ext cx="6714286" cy="8666667"/>
        </a:xfrm>
        <a:prstGeom prst="rect">
          <a:avLst/>
        </a:prstGeom>
        <a:ln>
          <a:solidFill>
            <a:schemeClr val="accent1"/>
          </a:solidFill>
        </a:ln>
      </xdr:spPr>
    </xdr:pic>
    <xdr:clientData/>
  </xdr:twoCellAnchor>
  <xdr:twoCellAnchor editAs="oneCell">
    <xdr:from>
      <xdr:col>9</xdr:col>
      <xdr:colOff>819150</xdr:colOff>
      <xdr:row>384</xdr:row>
      <xdr:rowOff>9525</xdr:rowOff>
    </xdr:from>
    <xdr:to>
      <xdr:col>20</xdr:col>
      <xdr:colOff>551609</xdr:colOff>
      <xdr:row>420</xdr:row>
      <xdr:rowOff>141787</xdr:rowOff>
    </xdr:to>
    <xdr:pic>
      <xdr:nvPicPr>
        <xdr:cNvPr id="33" name="Picture 32">
          <a:extLst>
            <a:ext uri="{FF2B5EF4-FFF2-40B4-BE49-F238E27FC236}">
              <a16:creationId xmlns:a16="http://schemas.microsoft.com/office/drawing/2014/main" id="{650CB29E-E3A5-46AB-ABAC-B5B498DE5AAE}"/>
            </a:ext>
          </a:extLst>
        </xdr:cNvPr>
        <xdr:cNvPicPr>
          <a:picLocks noChangeAspect="1"/>
        </xdr:cNvPicPr>
      </xdr:nvPicPr>
      <xdr:blipFill>
        <a:blip xmlns:r="http://schemas.openxmlformats.org/officeDocument/2006/relationships" r:embed="rId27"/>
        <a:stretch>
          <a:fillRect/>
        </a:stretch>
      </xdr:blipFill>
      <xdr:spPr>
        <a:xfrm>
          <a:off x="7410450" y="72875775"/>
          <a:ext cx="6723809" cy="8704762"/>
        </a:xfrm>
        <a:prstGeom prst="rect">
          <a:avLst/>
        </a:prstGeom>
        <a:ln>
          <a:solidFill>
            <a:schemeClr val="accent1"/>
          </a:solidFill>
        </a:ln>
      </xdr:spPr>
    </xdr:pic>
    <xdr:clientData/>
  </xdr:twoCellAnchor>
  <xdr:twoCellAnchor editAs="oneCell">
    <xdr:from>
      <xdr:col>21</xdr:col>
      <xdr:colOff>0</xdr:colOff>
      <xdr:row>384</xdr:row>
      <xdr:rowOff>0</xdr:rowOff>
    </xdr:from>
    <xdr:to>
      <xdr:col>32</xdr:col>
      <xdr:colOff>18209</xdr:colOff>
      <xdr:row>420</xdr:row>
      <xdr:rowOff>46548</xdr:rowOff>
    </xdr:to>
    <xdr:pic>
      <xdr:nvPicPr>
        <xdr:cNvPr id="34" name="Picture 33">
          <a:extLst>
            <a:ext uri="{FF2B5EF4-FFF2-40B4-BE49-F238E27FC236}">
              <a16:creationId xmlns:a16="http://schemas.microsoft.com/office/drawing/2014/main" id="{6220EC70-CBC1-4321-B229-56A07104E748}"/>
            </a:ext>
          </a:extLst>
        </xdr:cNvPr>
        <xdr:cNvPicPr>
          <a:picLocks noChangeAspect="1"/>
        </xdr:cNvPicPr>
      </xdr:nvPicPr>
      <xdr:blipFill>
        <a:blip xmlns:r="http://schemas.openxmlformats.org/officeDocument/2006/relationships" r:embed="rId28"/>
        <a:stretch>
          <a:fillRect/>
        </a:stretch>
      </xdr:blipFill>
      <xdr:spPr>
        <a:xfrm>
          <a:off x="14192250" y="72866250"/>
          <a:ext cx="6723809" cy="8619048"/>
        </a:xfrm>
        <a:prstGeom prst="rect">
          <a:avLst/>
        </a:prstGeom>
        <a:ln>
          <a:solidFill>
            <a:schemeClr val="accent1"/>
          </a:solidFill>
        </a:ln>
      </xdr:spPr>
    </xdr:pic>
    <xdr:clientData/>
  </xdr:twoCellAnchor>
  <xdr:twoCellAnchor editAs="oneCell">
    <xdr:from>
      <xdr:col>1</xdr:col>
      <xdr:colOff>0</xdr:colOff>
      <xdr:row>421</xdr:row>
      <xdr:rowOff>0</xdr:rowOff>
    </xdr:from>
    <xdr:to>
      <xdr:col>9</xdr:col>
      <xdr:colOff>742109</xdr:colOff>
      <xdr:row>457</xdr:row>
      <xdr:rowOff>132262</xdr:rowOff>
    </xdr:to>
    <xdr:pic>
      <xdr:nvPicPr>
        <xdr:cNvPr id="35" name="Picture 34">
          <a:extLst>
            <a:ext uri="{FF2B5EF4-FFF2-40B4-BE49-F238E27FC236}">
              <a16:creationId xmlns:a16="http://schemas.microsoft.com/office/drawing/2014/main" id="{1F94FC2C-09DB-473B-8090-277CAB0D1BA9}"/>
            </a:ext>
          </a:extLst>
        </xdr:cNvPr>
        <xdr:cNvPicPr>
          <a:picLocks noChangeAspect="1"/>
        </xdr:cNvPicPr>
      </xdr:nvPicPr>
      <xdr:blipFill>
        <a:blip xmlns:r="http://schemas.openxmlformats.org/officeDocument/2006/relationships" r:embed="rId29"/>
        <a:stretch>
          <a:fillRect/>
        </a:stretch>
      </xdr:blipFill>
      <xdr:spPr>
        <a:xfrm>
          <a:off x="609600" y="82629375"/>
          <a:ext cx="6723809" cy="8704762"/>
        </a:xfrm>
        <a:prstGeom prst="rect">
          <a:avLst/>
        </a:prstGeom>
        <a:ln>
          <a:solidFill>
            <a:schemeClr val="accent1"/>
          </a:solidFill>
        </a:ln>
      </xdr:spPr>
    </xdr:pic>
    <xdr:clientData/>
  </xdr:twoCellAnchor>
  <xdr:twoCellAnchor editAs="oneCell">
    <xdr:from>
      <xdr:col>9</xdr:col>
      <xdr:colOff>800100</xdr:colOff>
      <xdr:row>421</xdr:row>
      <xdr:rowOff>9525</xdr:rowOff>
    </xdr:from>
    <xdr:to>
      <xdr:col>20</xdr:col>
      <xdr:colOff>523036</xdr:colOff>
      <xdr:row>457</xdr:row>
      <xdr:rowOff>122739</xdr:rowOff>
    </xdr:to>
    <xdr:pic>
      <xdr:nvPicPr>
        <xdr:cNvPr id="36" name="Picture 35">
          <a:extLst>
            <a:ext uri="{FF2B5EF4-FFF2-40B4-BE49-F238E27FC236}">
              <a16:creationId xmlns:a16="http://schemas.microsoft.com/office/drawing/2014/main" id="{1CCDDDA2-0FB6-4050-8A99-2A9FEDEBE321}"/>
            </a:ext>
          </a:extLst>
        </xdr:cNvPr>
        <xdr:cNvPicPr>
          <a:picLocks noChangeAspect="1"/>
        </xdr:cNvPicPr>
      </xdr:nvPicPr>
      <xdr:blipFill>
        <a:blip xmlns:r="http://schemas.openxmlformats.org/officeDocument/2006/relationships" r:embed="rId30"/>
        <a:stretch>
          <a:fillRect/>
        </a:stretch>
      </xdr:blipFill>
      <xdr:spPr>
        <a:xfrm>
          <a:off x="7391400" y="82638900"/>
          <a:ext cx="6714286" cy="8685714"/>
        </a:xfrm>
        <a:prstGeom prst="rect">
          <a:avLst/>
        </a:prstGeom>
        <a:ln>
          <a:solidFill>
            <a:schemeClr val="accent1"/>
          </a:solidFill>
        </a:ln>
      </xdr:spPr>
    </xdr:pic>
    <xdr:clientData/>
  </xdr:twoCellAnchor>
  <xdr:twoCellAnchor editAs="oneCell">
    <xdr:from>
      <xdr:col>21</xdr:col>
      <xdr:colOff>0</xdr:colOff>
      <xdr:row>421</xdr:row>
      <xdr:rowOff>0</xdr:rowOff>
    </xdr:from>
    <xdr:to>
      <xdr:col>32</xdr:col>
      <xdr:colOff>27733</xdr:colOff>
      <xdr:row>443</xdr:row>
      <xdr:rowOff>46964</xdr:rowOff>
    </xdr:to>
    <xdr:pic>
      <xdr:nvPicPr>
        <xdr:cNvPr id="38" name="Picture 37">
          <a:extLst>
            <a:ext uri="{FF2B5EF4-FFF2-40B4-BE49-F238E27FC236}">
              <a16:creationId xmlns:a16="http://schemas.microsoft.com/office/drawing/2014/main" id="{43956846-0EE0-40D2-A90D-7540DBDF5024}"/>
            </a:ext>
          </a:extLst>
        </xdr:cNvPr>
        <xdr:cNvPicPr>
          <a:picLocks noChangeAspect="1"/>
        </xdr:cNvPicPr>
      </xdr:nvPicPr>
      <xdr:blipFill>
        <a:blip xmlns:r="http://schemas.openxmlformats.org/officeDocument/2006/relationships" r:embed="rId31"/>
        <a:stretch>
          <a:fillRect/>
        </a:stretch>
      </xdr:blipFill>
      <xdr:spPr>
        <a:xfrm>
          <a:off x="14192250" y="82629375"/>
          <a:ext cx="6733333" cy="5285714"/>
        </a:xfrm>
        <a:prstGeom prst="rect">
          <a:avLst/>
        </a:prstGeom>
        <a:ln>
          <a:solidFill>
            <a:schemeClr val="accent1"/>
          </a:solidFill>
        </a:ln>
      </xdr:spPr>
    </xdr:pic>
    <xdr:clientData/>
  </xdr:twoCellAnchor>
  <xdr:twoCellAnchor editAs="oneCell">
    <xdr:from>
      <xdr:col>1</xdr:col>
      <xdr:colOff>38100</xdr:colOff>
      <xdr:row>553</xdr:row>
      <xdr:rowOff>0</xdr:rowOff>
    </xdr:from>
    <xdr:to>
      <xdr:col>9</xdr:col>
      <xdr:colOff>799257</xdr:colOff>
      <xdr:row>592</xdr:row>
      <xdr:rowOff>27643</xdr:rowOff>
    </xdr:to>
    <xdr:pic>
      <xdr:nvPicPr>
        <xdr:cNvPr id="39" name="Picture 38">
          <a:extLst>
            <a:ext uri="{FF2B5EF4-FFF2-40B4-BE49-F238E27FC236}">
              <a16:creationId xmlns:a16="http://schemas.microsoft.com/office/drawing/2014/main" id="{67A1B458-08EB-4224-ACCE-C86CAD292C6F}"/>
            </a:ext>
          </a:extLst>
        </xdr:cNvPr>
        <xdr:cNvPicPr>
          <a:picLocks noChangeAspect="1"/>
        </xdr:cNvPicPr>
      </xdr:nvPicPr>
      <xdr:blipFill>
        <a:blip xmlns:r="http://schemas.openxmlformats.org/officeDocument/2006/relationships" r:embed="rId32"/>
        <a:stretch>
          <a:fillRect/>
        </a:stretch>
      </xdr:blipFill>
      <xdr:spPr>
        <a:xfrm>
          <a:off x="647700" y="98383725"/>
          <a:ext cx="6742857" cy="7457143"/>
        </a:xfrm>
        <a:prstGeom prst="rect">
          <a:avLst/>
        </a:prstGeom>
        <a:ln>
          <a:solidFill>
            <a:schemeClr val="accent1"/>
          </a:solidFill>
        </a:ln>
      </xdr:spPr>
    </xdr:pic>
    <xdr:clientData/>
  </xdr:twoCellAnchor>
  <xdr:twoCellAnchor editAs="oneCell">
    <xdr:from>
      <xdr:col>10</xdr:col>
      <xdr:colOff>0</xdr:colOff>
      <xdr:row>553</xdr:row>
      <xdr:rowOff>0</xdr:rowOff>
    </xdr:from>
    <xdr:to>
      <xdr:col>21</xdr:col>
      <xdr:colOff>37257</xdr:colOff>
      <xdr:row>598</xdr:row>
      <xdr:rowOff>94167</xdr:rowOff>
    </xdr:to>
    <xdr:pic>
      <xdr:nvPicPr>
        <xdr:cNvPr id="40" name="Picture 39">
          <a:extLst>
            <a:ext uri="{FF2B5EF4-FFF2-40B4-BE49-F238E27FC236}">
              <a16:creationId xmlns:a16="http://schemas.microsoft.com/office/drawing/2014/main" id="{60F5176E-0D55-4AB2-9E71-121A89982A67}"/>
            </a:ext>
          </a:extLst>
        </xdr:cNvPr>
        <xdr:cNvPicPr>
          <a:picLocks noChangeAspect="1"/>
        </xdr:cNvPicPr>
      </xdr:nvPicPr>
      <xdr:blipFill>
        <a:blip xmlns:r="http://schemas.openxmlformats.org/officeDocument/2006/relationships" r:embed="rId33"/>
        <a:stretch>
          <a:fillRect/>
        </a:stretch>
      </xdr:blipFill>
      <xdr:spPr>
        <a:xfrm>
          <a:off x="7486650" y="98383725"/>
          <a:ext cx="6742857" cy="8666667"/>
        </a:xfrm>
        <a:prstGeom prst="rect">
          <a:avLst/>
        </a:prstGeom>
        <a:ln>
          <a:solidFill>
            <a:schemeClr val="accent1"/>
          </a:solidFill>
        </a:ln>
      </xdr:spPr>
    </xdr:pic>
    <xdr:clientData/>
  </xdr:twoCellAnchor>
  <xdr:twoCellAnchor editAs="oneCell">
    <xdr:from>
      <xdr:col>1</xdr:col>
      <xdr:colOff>0</xdr:colOff>
      <xdr:row>593</xdr:row>
      <xdr:rowOff>0</xdr:rowOff>
    </xdr:from>
    <xdr:to>
      <xdr:col>9</xdr:col>
      <xdr:colOff>723062</xdr:colOff>
      <xdr:row>625</xdr:row>
      <xdr:rowOff>46857</xdr:rowOff>
    </xdr:to>
    <xdr:pic>
      <xdr:nvPicPr>
        <xdr:cNvPr id="41" name="Picture 40">
          <a:extLst>
            <a:ext uri="{FF2B5EF4-FFF2-40B4-BE49-F238E27FC236}">
              <a16:creationId xmlns:a16="http://schemas.microsoft.com/office/drawing/2014/main" id="{5A23804F-1C7E-493C-BDB5-37EB280C2714}"/>
            </a:ext>
          </a:extLst>
        </xdr:cNvPr>
        <xdr:cNvPicPr>
          <a:picLocks noChangeAspect="1"/>
        </xdr:cNvPicPr>
      </xdr:nvPicPr>
      <xdr:blipFill>
        <a:blip xmlns:r="http://schemas.openxmlformats.org/officeDocument/2006/relationships" r:embed="rId34"/>
        <a:stretch>
          <a:fillRect/>
        </a:stretch>
      </xdr:blipFill>
      <xdr:spPr>
        <a:xfrm>
          <a:off x="609600" y="106003725"/>
          <a:ext cx="6704762" cy="6142857"/>
        </a:xfrm>
        <a:prstGeom prst="rect">
          <a:avLst/>
        </a:prstGeom>
        <a:ln>
          <a:solidFill>
            <a:schemeClr val="accent1"/>
          </a:solidFill>
        </a:ln>
      </xdr:spPr>
    </xdr:pic>
    <xdr:clientData/>
  </xdr:twoCellAnchor>
  <xdr:twoCellAnchor editAs="oneCell">
    <xdr:from>
      <xdr:col>9</xdr:col>
      <xdr:colOff>866775</xdr:colOff>
      <xdr:row>499</xdr:row>
      <xdr:rowOff>123825</xdr:rowOff>
    </xdr:from>
    <xdr:to>
      <xdr:col>19</xdr:col>
      <xdr:colOff>532644</xdr:colOff>
      <xdr:row>516</xdr:row>
      <xdr:rowOff>94849</xdr:rowOff>
    </xdr:to>
    <xdr:pic>
      <xdr:nvPicPr>
        <xdr:cNvPr id="20" name="Picture 19">
          <a:extLst>
            <a:ext uri="{FF2B5EF4-FFF2-40B4-BE49-F238E27FC236}">
              <a16:creationId xmlns:a16="http://schemas.microsoft.com/office/drawing/2014/main" id="{2FAB9620-09E5-4843-9EB3-21DE18FF3B8A}"/>
            </a:ext>
          </a:extLst>
        </xdr:cNvPr>
        <xdr:cNvPicPr>
          <a:picLocks noChangeAspect="1"/>
        </xdr:cNvPicPr>
      </xdr:nvPicPr>
      <xdr:blipFill>
        <a:blip xmlns:r="http://schemas.openxmlformats.org/officeDocument/2006/relationships" r:embed="rId35"/>
        <a:stretch>
          <a:fillRect/>
        </a:stretch>
      </xdr:blipFill>
      <xdr:spPr>
        <a:xfrm>
          <a:off x="7458075" y="99602925"/>
          <a:ext cx="6047619" cy="3209524"/>
        </a:xfrm>
        <a:prstGeom prst="rect">
          <a:avLst/>
        </a:prstGeom>
        <a:solidFill>
          <a:schemeClr val="accent6">
            <a:lumMod val="40000"/>
            <a:lumOff val="60000"/>
            <a:alpha val="42000"/>
          </a:schemeClr>
        </a:solidFill>
        <a:ln>
          <a:solidFill>
            <a:schemeClr val="accent1"/>
          </a:solidFill>
        </a:ln>
      </xdr:spPr>
    </xdr:pic>
    <xdr:clientData/>
  </xdr:twoCellAnchor>
  <xdr:twoCellAnchor editAs="oneCell">
    <xdr:from>
      <xdr:col>2</xdr:col>
      <xdr:colOff>0</xdr:colOff>
      <xdr:row>474</xdr:row>
      <xdr:rowOff>0</xdr:rowOff>
    </xdr:from>
    <xdr:to>
      <xdr:col>9</xdr:col>
      <xdr:colOff>180281</xdr:colOff>
      <xdr:row>489</xdr:row>
      <xdr:rowOff>37738</xdr:rowOff>
    </xdr:to>
    <xdr:pic>
      <xdr:nvPicPr>
        <xdr:cNvPr id="24" name="Picture 23">
          <a:extLst>
            <a:ext uri="{FF2B5EF4-FFF2-40B4-BE49-F238E27FC236}">
              <a16:creationId xmlns:a16="http://schemas.microsoft.com/office/drawing/2014/main" id="{2FC5D87D-A054-4470-81F1-E7AA8EA3AA0E}"/>
            </a:ext>
          </a:extLst>
        </xdr:cNvPr>
        <xdr:cNvPicPr>
          <a:picLocks noChangeAspect="1"/>
        </xdr:cNvPicPr>
      </xdr:nvPicPr>
      <xdr:blipFill>
        <a:blip xmlns:r="http://schemas.openxmlformats.org/officeDocument/2006/relationships" r:embed="rId36"/>
        <a:stretch>
          <a:fillRect/>
        </a:stretch>
      </xdr:blipFill>
      <xdr:spPr>
        <a:xfrm>
          <a:off x="1219200" y="94716600"/>
          <a:ext cx="5552381" cy="2895238"/>
        </a:xfrm>
        <a:prstGeom prst="rect">
          <a:avLst/>
        </a:prstGeom>
        <a:ln>
          <a:solidFill>
            <a:schemeClr val="accent1"/>
          </a:solidFill>
        </a:ln>
      </xdr:spPr>
    </xdr:pic>
    <xdr:clientData/>
  </xdr:twoCellAnchor>
  <xdr:twoCellAnchor editAs="oneCell">
    <xdr:from>
      <xdr:col>2</xdr:col>
      <xdr:colOff>0</xdr:colOff>
      <xdr:row>490</xdr:row>
      <xdr:rowOff>0</xdr:rowOff>
    </xdr:from>
    <xdr:to>
      <xdr:col>9</xdr:col>
      <xdr:colOff>142186</xdr:colOff>
      <xdr:row>529</xdr:row>
      <xdr:rowOff>103833</xdr:rowOff>
    </xdr:to>
    <xdr:pic>
      <xdr:nvPicPr>
        <xdr:cNvPr id="37" name="Picture 36">
          <a:extLst>
            <a:ext uri="{FF2B5EF4-FFF2-40B4-BE49-F238E27FC236}">
              <a16:creationId xmlns:a16="http://schemas.microsoft.com/office/drawing/2014/main" id="{3E521730-52DD-40C7-8BB5-E819620188C6}"/>
            </a:ext>
          </a:extLst>
        </xdr:cNvPr>
        <xdr:cNvPicPr>
          <a:picLocks noChangeAspect="1"/>
        </xdr:cNvPicPr>
      </xdr:nvPicPr>
      <xdr:blipFill>
        <a:blip xmlns:r="http://schemas.openxmlformats.org/officeDocument/2006/relationships" r:embed="rId37"/>
        <a:stretch>
          <a:fillRect/>
        </a:stretch>
      </xdr:blipFill>
      <xdr:spPr>
        <a:xfrm>
          <a:off x="1219200" y="97764600"/>
          <a:ext cx="5514286" cy="7533333"/>
        </a:xfrm>
        <a:prstGeom prst="rect">
          <a:avLst/>
        </a:prstGeom>
        <a:ln>
          <a:solidFill>
            <a:schemeClr val="accent1"/>
          </a:solidFill>
        </a:ln>
      </xdr:spPr>
    </xdr:pic>
    <xdr:clientData/>
  </xdr:twoCellAnchor>
  <xdr:twoCellAnchor editAs="oneCell">
    <xdr:from>
      <xdr:col>10</xdr:col>
      <xdr:colOff>0</xdr:colOff>
      <xdr:row>474</xdr:row>
      <xdr:rowOff>0</xdr:rowOff>
    </xdr:from>
    <xdr:to>
      <xdr:col>19</xdr:col>
      <xdr:colOff>37409</xdr:colOff>
      <xdr:row>498</xdr:row>
      <xdr:rowOff>94667</xdr:rowOff>
    </xdr:to>
    <xdr:pic>
      <xdr:nvPicPr>
        <xdr:cNvPr id="43" name="Picture 42">
          <a:extLst>
            <a:ext uri="{FF2B5EF4-FFF2-40B4-BE49-F238E27FC236}">
              <a16:creationId xmlns:a16="http://schemas.microsoft.com/office/drawing/2014/main" id="{4D9FA97D-4E23-4623-8356-A705BD2A7642}"/>
            </a:ext>
          </a:extLst>
        </xdr:cNvPr>
        <xdr:cNvPicPr>
          <a:picLocks noChangeAspect="1"/>
        </xdr:cNvPicPr>
      </xdr:nvPicPr>
      <xdr:blipFill>
        <a:blip xmlns:r="http://schemas.openxmlformats.org/officeDocument/2006/relationships" r:embed="rId38"/>
        <a:stretch>
          <a:fillRect/>
        </a:stretch>
      </xdr:blipFill>
      <xdr:spPr>
        <a:xfrm>
          <a:off x="7486650" y="94716600"/>
          <a:ext cx="5523809" cy="4666667"/>
        </a:xfrm>
        <a:prstGeom prst="rect">
          <a:avLst/>
        </a:prstGeom>
        <a:ln>
          <a:solidFill>
            <a:schemeClr val="accent1"/>
          </a:solidFill>
        </a:ln>
      </xdr:spPr>
    </xdr:pic>
    <xdr:clientData/>
  </xdr:twoCellAnchor>
  <xdr:twoCellAnchor>
    <xdr:from>
      <xdr:col>1</xdr:col>
      <xdr:colOff>561975</xdr:colOff>
      <xdr:row>520</xdr:row>
      <xdr:rowOff>66675</xdr:rowOff>
    </xdr:from>
    <xdr:to>
      <xdr:col>9</xdr:col>
      <xdr:colOff>152400</xdr:colOff>
      <xdr:row>527</xdr:row>
      <xdr:rowOff>19050</xdr:rowOff>
    </xdr:to>
    <xdr:sp macro="" textlink="">
      <xdr:nvSpPr>
        <xdr:cNvPr id="44" name="Rectangle: Rounded Corners 43">
          <a:extLst>
            <a:ext uri="{FF2B5EF4-FFF2-40B4-BE49-F238E27FC236}">
              <a16:creationId xmlns:a16="http://schemas.microsoft.com/office/drawing/2014/main" id="{276FF218-B069-4368-BDB9-09CF1D555567}"/>
            </a:ext>
          </a:extLst>
        </xdr:cNvPr>
        <xdr:cNvSpPr/>
      </xdr:nvSpPr>
      <xdr:spPr>
        <a:xfrm>
          <a:off x="1171575" y="103546275"/>
          <a:ext cx="5572125" cy="1285875"/>
        </a:xfrm>
        <a:prstGeom prst="roundRect">
          <a:avLst/>
        </a:prstGeom>
        <a:noFill/>
        <a:ln w="508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228601</xdr:colOff>
      <xdr:row>521</xdr:row>
      <xdr:rowOff>114300</xdr:rowOff>
    </xdr:from>
    <xdr:to>
      <xdr:col>9</xdr:col>
      <xdr:colOff>809625</xdr:colOff>
      <xdr:row>522</xdr:row>
      <xdr:rowOff>66675</xdr:rowOff>
    </xdr:to>
    <xdr:cxnSp macro="">
      <xdr:nvCxnSpPr>
        <xdr:cNvPr id="46" name="Straight Arrow Connector 45">
          <a:extLst>
            <a:ext uri="{FF2B5EF4-FFF2-40B4-BE49-F238E27FC236}">
              <a16:creationId xmlns:a16="http://schemas.microsoft.com/office/drawing/2014/main" id="{305F46F2-D3B9-441E-A40F-94ECCD69BCC7}"/>
            </a:ext>
          </a:extLst>
        </xdr:cNvPr>
        <xdr:cNvCxnSpPr/>
      </xdr:nvCxnSpPr>
      <xdr:spPr>
        <a:xfrm flipH="1">
          <a:off x="6819901" y="103784400"/>
          <a:ext cx="581024" cy="142875"/>
        </a:xfrm>
        <a:prstGeom prst="straightConnector1">
          <a:avLst/>
        </a:prstGeom>
        <a:ln w="44450">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38100</xdr:colOff>
      <xdr:row>20</xdr:row>
      <xdr:rowOff>28575</xdr:rowOff>
    </xdr:from>
    <xdr:to>
      <xdr:col>15</xdr:col>
      <xdr:colOff>456081</xdr:colOff>
      <xdr:row>46</xdr:row>
      <xdr:rowOff>132718</xdr:rowOff>
    </xdr:to>
    <xdr:pic>
      <xdr:nvPicPr>
        <xdr:cNvPr id="2" name="Picture 1">
          <a:extLst>
            <a:ext uri="{FF2B5EF4-FFF2-40B4-BE49-F238E27FC236}">
              <a16:creationId xmlns:a16="http://schemas.microsoft.com/office/drawing/2014/main" id="{038CFCAB-352E-41AA-A64F-3A30F6F617D0}"/>
            </a:ext>
          </a:extLst>
        </xdr:cNvPr>
        <xdr:cNvPicPr>
          <a:picLocks noChangeAspect="1"/>
        </xdr:cNvPicPr>
      </xdr:nvPicPr>
      <xdr:blipFill>
        <a:blip xmlns:r="http://schemas.openxmlformats.org/officeDocument/2006/relationships" r:embed="rId1"/>
        <a:stretch>
          <a:fillRect/>
        </a:stretch>
      </xdr:blipFill>
      <xdr:spPr>
        <a:xfrm>
          <a:off x="647700" y="1552575"/>
          <a:ext cx="8952381" cy="5057143"/>
        </a:xfrm>
        <a:prstGeom prst="rect">
          <a:avLst/>
        </a:prstGeom>
        <a:ln>
          <a:solidFill>
            <a:schemeClr val="accent1"/>
          </a:solid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0</xdr:colOff>
      <xdr:row>69</xdr:row>
      <xdr:rowOff>0</xdr:rowOff>
    </xdr:from>
    <xdr:to>
      <xdr:col>29</xdr:col>
      <xdr:colOff>426509</xdr:colOff>
      <xdr:row>87</xdr:row>
      <xdr:rowOff>85286</xdr:rowOff>
    </xdr:to>
    <xdr:pic>
      <xdr:nvPicPr>
        <xdr:cNvPr id="2" name="Picture 1">
          <a:extLst>
            <a:ext uri="{FF2B5EF4-FFF2-40B4-BE49-F238E27FC236}">
              <a16:creationId xmlns:a16="http://schemas.microsoft.com/office/drawing/2014/main" id="{FD7F2878-0CE8-4117-9CB4-3791CA721805}"/>
            </a:ext>
          </a:extLst>
        </xdr:cNvPr>
        <xdr:cNvPicPr>
          <a:picLocks noChangeAspect="1"/>
        </xdr:cNvPicPr>
      </xdr:nvPicPr>
      <xdr:blipFill>
        <a:blip xmlns:r="http://schemas.openxmlformats.org/officeDocument/2006/relationships" r:embed="rId1"/>
        <a:stretch>
          <a:fillRect/>
        </a:stretch>
      </xdr:blipFill>
      <xdr:spPr>
        <a:xfrm>
          <a:off x="1219200" y="18564225"/>
          <a:ext cx="16923809" cy="3514286"/>
        </a:xfrm>
        <a:prstGeom prst="rect">
          <a:avLst/>
        </a:prstGeom>
        <a:ln>
          <a:solidFill>
            <a:schemeClr val="accent1"/>
          </a:solidFill>
        </a:ln>
      </xdr:spPr>
    </xdr:pic>
    <xdr:clientData/>
  </xdr:twoCellAnchor>
  <xdr:twoCellAnchor editAs="oneCell">
    <xdr:from>
      <xdr:col>29</xdr:col>
      <xdr:colOff>447675</xdr:colOff>
      <xdr:row>69</xdr:row>
      <xdr:rowOff>9525</xdr:rowOff>
    </xdr:from>
    <xdr:to>
      <xdr:col>55</xdr:col>
      <xdr:colOff>93313</xdr:colOff>
      <xdr:row>87</xdr:row>
      <xdr:rowOff>47192</xdr:rowOff>
    </xdr:to>
    <xdr:pic>
      <xdr:nvPicPr>
        <xdr:cNvPr id="4" name="Picture 3">
          <a:extLst>
            <a:ext uri="{FF2B5EF4-FFF2-40B4-BE49-F238E27FC236}">
              <a16:creationId xmlns:a16="http://schemas.microsoft.com/office/drawing/2014/main" id="{8EFB3B29-BF81-489C-A8A7-398991C7EF77}"/>
            </a:ext>
          </a:extLst>
        </xdr:cNvPr>
        <xdr:cNvPicPr>
          <a:picLocks noChangeAspect="1"/>
        </xdr:cNvPicPr>
      </xdr:nvPicPr>
      <xdr:blipFill>
        <a:blip xmlns:r="http://schemas.openxmlformats.org/officeDocument/2006/relationships" r:embed="rId2"/>
        <a:stretch>
          <a:fillRect/>
        </a:stretch>
      </xdr:blipFill>
      <xdr:spPr>
        <a:xfrm>
          <a:off x="18164175" y="18573750"/>
          <a:ext cx="15495238" cy="3466667"/>
        </a:xfrm>
        <a:prstGeom prst="rect">
          <a:avLst/>
        </a:prstGeom>
        <a:ln>
          <a:solidFill>
            <a:schemeClr val="accent1"/>
          </a:solid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38100</xdr:colOff>
      <xdr:row>169</xdr:row>
      <xdr:rowOff>161925</xdr:rowOff>
    </xdr:from>
    <xdr:to>
      <xdr:col>9</xdr:col>
      <xdr:colOff>304130</xdr:colOff>
      <xdr:row>201</xdr:row>
      <xdr:rowOff>180202</xdr:rowOff>
    </xdr:to>
    <xdr:pic>
      <xdr:nvPicPr>
        <xdr:cNvPr id="3" name="Picture 2">
          <a:extLst>
            <a:ext uri="{FF2B5EF4-FFF2-40B4-BE49-F238E27FC236}">
              <a16:creationId xmlns:a16="http://schemas.microsoft.com/office/drawing/2014/main" id="{21C67335-B2D0-45BC-A1AF-88918E51C09D}"/>
            </a:ext>
          </a:extLst>
        </xdr:cNvPr>
        <xdr:cNvPicPr>
          <a:picLocks noChangeAspect="1"/>
        </xdr:cNvPicPr>
      </xdr:nvPicPr>
      <xdr:blipFill>
        <a:blip xmlns:r="http://schemas.openxmlformats.org/officeDocument/2006/relationships" r:embed="rId1"/>
        <a:stretch>
          <a:fillRect/>
        </a:stretch>
      </xdr:blipFill>
      <xdr:spPr>
        <a:xfrm>
          <a:off x="647700" y="33613725"/>
          <a:ext cx="5361905" cy="6180952"/>
        </a:xfrm>
        <a:prstGeom prst="rect">
          <a:avLst/>
        </a:prstGeom>
        <a:ln w="15875">
          <a:solidFill>
            <a:schemeClr val="accent1"/>
          </a:solidFill>
        </a:ln>
      </xdr:spPr>
    </xdr:pic>
    <xdr:clientData/>
  </xdr:twoCellAnchor>
  <xdr:twoCellAnchor editAs="oneCell">
    <xdr:from>
      <xdr:col>10</xdr:col>
      <xdr:colOff>590550</xdr:colOff>
      <xdr:row>169</xdr:row>
      <xdr:rowOff>161925</xdr:rowOff>
    </xdr:from>
    <xdr:to>
      <xdr:col>18</xdr:col>
      <xdr:colOff>208869</xdr:colOff>
      <xdr:row>193</xdr:row>
      <xdr:rowOff>161354</xdr:rowOff>
    </xdr:to>
    <xdr:pic>
      <xdr:nvPicPr>
        <xdr:cNvPr id="4" name="Picture 3">
          <a:extLst>
            <a:ext uri="{FF2B5EF4-FFF2-40B4-BE49-F238E27FC236}">
              <a16:creationId xmlns:a16="http://schemas.microsoft.com/office/drawing/2014/main" id="{FF058509-882F-474B-96AA-AECBA24D480F}"/>
            </a:ext>
          </a:extLst>
        </xdr:cNvPr>
        <xdr:cNvPicPr>
          <a:picLocks noChangeAspect="1"/>
        </xdr:cNvPicPr>
      </xdr:nvPicPr>
      <xdr:blipFill>
        <a:blip xmlns:r="http://schemas.openxmlformats.org/officeDocument/2006/relationships" r:embed="rId2"/>
        <a:stretch>
          <a:fillRect/>
        </a:stretch>
      </xdr:blipFill>
      <xdr:spPr>
        <a:xfrm>
          <a:off x="6724650" y="33613725"/>
          <a:ext cx="5447619" cy="4571429"/>
        </a:xfrm>
        <a:prstGeom prst="rect">
          <a:avLst/>
        </a:prstGeom>
        <a:ln w="15875">
          <a:solidFill>
            <a:schemeClr val="accent1"/>
          </a:solidFill>
        </a:ln>
      </xdr:spPr>
    </xdr:pic>
    <xdr:clientData/>
  </xdr:twoCellAnchor>
  <xdr:twoCellAnchor editAs="oneCell">
    <xdr:from>
      <xdr:col>1</xdr:col>
      <xdr:colOff>0</xdr:colOff>
      <xdr:row>207</xdr:row>
      <xdr:rowOff>0</xdr:rowOff>
    </xdr:from>
    <xdr:to>
      <xdr:col>14</xdr:col>
      <xdr:colOff>256090</xdr:colOff>
      <xdr:row>241</xdr:row>
      <xdr:rowOff>189667</xdr:rowOff>
    </xdr:to>
    <xdr:pic>
      <xdr:nvPicPr>
        <xdr:cNvPr id="2" name="Picture 1">
          <a:extLst>
            <a:ext uri="{FF2B5EF4-FFF2-40B4-BE49-F238E27FC236}">
              <a16:creationId xmlns:a16="http://schemas.microsoft.com/office/drawing/2014/main" id="{AB7A6258-E8C6-4332-8113-5E5AE63D3C4C}"/>
            </a:ext>
          </a:extLst>
        </xdr:cNvPr>
        <xdr:cNvPicPr>
          <a:picLocks noChangeAspect="1"/>
        </xdr:cNvPicPr>
      </xdr:nvPicPr>
      <xdr:blipFill>
        <a:blip xmlns:r="http://schemas.openxmlformats.org/officeDocument/2006/relationships" r:embed="rId3"/>
        <a:stretch>
          <a:fillRect/>
        </a:stretch>
      </xdr:blipFill>
      <xdr:spPr>
        <a:xfrm>
          <a:off x="609600" y="11382375"/>
          <a:ext cx="8676190" cy="6666667"/>
        </a:xfrm>
        <a:prstGeom prst="rect">
          <a:avLst/>
        </a:prstGeom>
        <a:ln w="15875">
          <a:solidFill>
            <a:schemeClr val="accent1"/>
          </a:solidFill>
        </a:ln>
      </xdr:spPr>
    </xdr:pic>
    <xdr:clientData/>
  </xdr:twoCellAnchor>
  <xdr:twoCellAnchor editAs="oneCell">
    <xdr:from>
      <xdr:col>1</xdr:col>
      <xdr:colOff>0</xdr:colOff>
      <xdr:row>425</xdr:row>
      <xdr:rowOff>0</xdr:rowOff>
    </xdr:from>
    <xdr:to>
      <xdr:col>14</xdr:col>
      <xdr:colOff>237043</xdr:colOff>
      <xdr:row>460</xdr:row>
      <xdr:rowOff>18214</xdr:rowOff>
    </xdr:to>
    <xdr:pic>
      <xdr:nvPicPr>
        <xdr:cNvPr id="5" name="Picture 4">
          <a:extLst>
            <a:ext uri="{FF2B5EF4-FFF2-40B4-BE49-F238E27FC236}">
              <a16:creationId xmlns:a16="http://schemas.microsoft.com/office/drawing/2014/main" id="{3D154908-661E-4F0B-BC3F-47BC18B15575}"/>
            </a:ext>
          </a:extLst>
        </xdr:cNvPr>
        <xdr:cNvPicPr>
          <a:picLocks noChangeAspect="1"/>
        </xdr:cNvPicPr>
      </xdr:nvPicPr>
      <xdr:blipFill>
        <a:blip xmlns:r="http://schemas.openxmlformats.org/officeDocument/2006/relationships" r:embed="rId4"/>
        <a:stretch>
          <a:fillRect/>
        </a:stretch>
      </xdr:blipFill>
      <xdr:spPr>
        <a:xfrm>
          <a:off x="609600" y="18240375"/>
          <a:ext cx="8657143" cy="6685714"/>
        </a:xfrm>
        <a:prstGeom prst="rect">
          <a:avLst/>
        </a:prstGeom>
        <a:ln w="15875">
          <a:solidFill>
            <a:schemeClr val="accent1"/>
          </a:solidFill>
        </a:ln>
      </xdr:spPr>
    </xdr:pic>
    <xdr:clientData/>
  </xdr:twoCellAnchor>
  <xdr:twoCellAnchor editAs="oneCell">
    <xdr:from>
      <xdr:col>15</xdr:col>
      <xdr:colOff>1</xdr:colOff>
      <xdr:row>207</xdr:row>
      <xdr:rowOff>1</xdr:rowOff>
    </xdr:from>
    <xdr:to>
      <xdr:col>27</xdr:col>
      <xdr:colOff>304801</xdr:colOff>
      <xdr:row>236</xdr:row>
      <xdr:rowOff>61679</xdr:rowOff>
    </xdr:to>
    <xdr:pic>
      <xdr:nvPicPr>
        <xdr:cNvPr id="6" name="Picture 5">
          <a:extLst>
            <a:ext uri="{FF2B5EF4-FFF2-40B4-BE49-F238E27FC236}">
              <a16:creationId xmlns:a16="http://schemas.microsoft.com/office/drawing/2014/main" id="{CEFA9052-8B4C-4F7D-B444-4885B023C861}"/>
            </a:ext>
          </a:extLst>
        </xdr:cNvPr>
        <xdr:cNvPicPr>
          <a:picLocks noChangeAspect="1"/>
        </xdr:cNvPicPr>
      </xdr:nvPicPr>
      <xdr:blipFill>
        <a:blip xmlns:r="http://schemas.openxmlformats.org/officeDocument/2006/relationships" r:embed="rId5"/>
        <a:stretch>
          <a:fillRect/>
        </a:stretch>
      </xdr:blipFill>
      <xdr:spPr>
        <a:xfrm>
          <a:off x="9420226" y="11382376"/>
          <a:ext cx="9086850" cy="5586178"/>
        </a:xfrm>
        <a:prstGeom prst="rect">
          <a:avLst/>
        </a:prstGeom>
        <a:ln w="15875">
          <a:solidFill>
            <a:schemeClr val="accent1"/>
          </a:solidFill>
        </a:ln>
      </xdr:spPr>
    </xdr:pic>
    <xdr:clientData/>
  </xdr:twoCellAnchor>
  <xdr:twoCellAnchor editAs="oneCell">
    <xdr:from>
      <xdr:col>15</xdr:col>
      <xdr:colOff>47625</xdr:colOff>
      <xdr:row>236</xdr:row>
      <xdr:rowOff>76199</xdr:rowOff>
    </xdr:from>
    <xdr:to>
      <xdr:col>27</xdr:col>
      <xdr:colOff>385864</xdr:colOff>
      <xdr:row>268</xdr:row>
      <xdr:rowOff>151512</xdr:rowOff>
    </xdr:to>
    <xdr:pic>
      <xdr:nvPicPr>
        <xdr:cNvPr id="8" name="Picture 7">
          <a:extLst>
            <a:ext uri="{FF2B5EF4-FFF2-40B4-BE49-F238E27FC236}">
              <a16:creationId xmlns:a16="http://schemas.microsoft.com/office/drawing/2014/main" id="{24E4A7AF-D262-456D-97F6-F9D5AFA2DA6D}"/>
            </a:ext>
          </a:extLst>
        </xdr:cNvPr>
        <xdr:cNvPicPr>
          <a:picLocks noChangeAspect="1"/>
        </xdr:cNvPicPr>
      </xdr:nvPicPr>
      <xdr:blipFill>
        <a:blip xmlns:r="http://schemas.openxmlformats.org/officeDocument/2006/relationships" r:embed="rId6"/>
        <a:stretch>
          <a:fillRect/>
        </a:stretch>
      </xdr:blipFill>
      <xdr:spPr>
        <a:xfrm>
          <a:off x="9505950" y="46405799"/>
          <a:ext cx="9120289" cy="6171313"/>
        </a:xfrm>
        <a:prstGeom prst="rect">
          <a:avLst/>
        </a:prstGeom>
        <a:ln w="15875">
          <a:solidFill>
            <a:schemeClr val="accent1"/>
          </a:solidFill>
        </a:ln>
      </xdr:spPr>
    </xdr:pic>
    <xdr:clientData/>
  </xdr:twoCellAnchor>
  <xdr:twoCellAnchor editAs="oneCell">
    <xdr:from>
      <xdr:col>15</xdr:col>
      <xdr:colOff>38100</xdr:colOff>
      <xdr:row>269</xdr:row>
      <xdr:rowOff>70400</xdr:rowOff>
    </xdr:from>
    <xdr:to>
      <xdr:col>27</xdr:col>
      <xdr:colOff>371475</xdr:colOff>
      <xdr:row>282</xdr:row>
      <xdr:rowOff>171080</xdr:rowOff>
    </xdr:to>
    <xdr:pic>
      <xdr:nvPicPr>
        <xdr:cNvPr id="9" name="Picture 8">
          <a:extLst>
            <a:ext uri="{FF2B5EF4-FFF2-40B4-BE49-F238E27FC236}">
              <a16:creationId xmlns:a16="http://schemas.microsoft.com/office/drawing/2014/main" id="{A2EB96E2-225B-496F-8226-08338E420FD2}"/>
            </a:ext>
          </a:extLst>
        </xdr:cNvPr>
        <xdr:cNvPicPr>
          <a:picLocks noChangeAspect="1"/>
        </xdr:cNvPicPr>
      </xdr:nvPicPr>
      <xdr:blipFill>
        <a:blip xmlns:r="http://schemas.openxmlformats.org/officeDocument/2006/relationships" r:embed="rId7"/>
        <a:stretch>
          <a:fillRect/>
        </a:stretch>
      </xdr:blipFill>
      <xdr:spPr>
        <a:xfrm>
          <a:off x="9496425" y="52638875"/>
          <a:ext cx="9115425" cy="2577180"/>
        </a:xfrm>
        <a:prstGeom prst="rect">
          <a:avLst/>
        </a:prstGeom>
        <a:ln w="15875">
          <a:solidFill>
            <a:schemeClr val="accent1"/>
          </a:solidFill>
        </a:ln>
      </xdr:spPr>
    </xdr:pic>
    <xdr:clientData/>
  </xdr:twoCellAnchor>
  <xdr:twoCellAnchor editAs="oneCell">
    <xdr:from>
      <xdr:col>2</xdr:col>
      <xdr:colOff>9525</xdr:colOff>
      <xdr:row>45</xdr:row>
      <xdr:rowOff>104775</xdr:rowOff>
    </xdr:from>
    <xdr:to>
      <xdr:col>15</xdr:col>
      <xdr:colOff>532282</xdr:colOff>
      <xdr:row>71</xdr:row>
      <xdr:rowOff>180346</xdr:rowOff>
    </xdr:to>
    <xdr:pic>
      <xdr:nvPicPr>
        <xdr:cNvPr id="11" name="Picture 10">
          <a:extLst>
            <a:ext uri="{FF2B5EF4-FFF2-40B4-BE49-F238E27FC236}">
              <a16:creationId xmlns:a16="http://schemas.microsoft.com/office/drawing/2014/main" id="{11E16B17-93B5-485A-BA4C-AD3CC21DA3EB}"/>
            </a:ext>
          </a:extLst>
        </xdr:cNvPr>
        <xdr:cNvPicPr>
          <a:picLocks noChangeAspect="1"/>
        </xdr:cNvPicPr>
      </xdr:nvPicPr>
      <xdr:blipFill>
        <a:blip xmlns:r="http://schemas.openxmlformats.org/officeDocument/2006/relationships" r:embed="rId8"/>
        <a:stretch>
          <a:fillRect/>
        </a:stretch>
      </xdr:blipFill>
      <xdr:spPr>
        <a:xfrm>
          <a:off x="1228725" y="7391400"/>
          <a:ext cx="8942857" cy="5028571"/>
        </a:xfrm>
        <a:prstGeom prst="rect">
          <a:avLst/>
        </a:prstGeom>
        <a:ln>
          <a:solidFill>
            <a:schemeClr val="accent1"/>
          </a:solidFill>
        </a:ln>
      </xdr:spPr>
    </xdr:pic>
    <xdr:clientData/>
  </xdr:twoCellAnchor>
  <xdr:twoCellAnchor editAs="oneCell">
    <xdr:from>
      <xdr:col>1</xdr:col>
      <xdr:colOff>590550</xdr:colOff>
      <xdr:row>100</xdr:row>
      <xdr:rowOff>161925</xdr:rowOff>
    </xdr:from>
    <xdr:to>
      <xdr:col>15</xdr:col>
      <xdr:colOff>522755</xdr:colOff>
      <xdr:row>127</xdr:row>
      <xdr:rowOff>56520</xdr:rowOff>
    </xdr:to>
    <xdr:pic>
      <xdr:nvPicPr>
        <xdr:cNvPr id="12" name="Picture 11">
          <a:extLst>
            <a:ext uri="{FF2B5EF4-FFF2-40B4-BE49-F238E27FC236}">
              <a16:creationId xmlns:a16="http://schemas.microsoft.com/office/drawing/2014/main" id="{C754095E-55E5-44B9-A4A4-8C6CDFB45CFC}"/>
            </a:ext>
          </a:extLst>
        </xdr:cNvPr>
        <xdr:cNvPicPr>
          <a:picLocks noChangeAspect="1"/>
        </xdr:cNvPicPr>
      </xdr:nvPicPr>
      <xdr:blipFill>
        <a:blip xmlns:r="http://schemas.openxmlformats.org/officeDocument/2006/relationships" r:embed="rId9"/>
        <a:stretch>
          <a:fillRect/>
        </a:stretch>
      </xdr:blipFill>
      <xdr:spPr>
        <a:xfrm>
          <a:off x="1200150" y="17926050"/>
          <a:ext cx="8961905" cy="5038095"/>
        </a:xfrm>
        <a:prstGeom prst="rect">
          <a:avLst/>
        </a:prstGeom>
        <a:ln>
          <a:solidFill>
            <a:schemeClr val="accent1"/>
          </a:solidFill>
        </a:ln>
      </xdr:spPr>
    </xdr:pic>
    <xdr:clientData/>
  </xdr:twoCellAnchor>
  <xdr:twoCellAnchor editAs="oneCell">
    <xdr:from>
      <xdr:col>2</xdr:col>
      <xdr:colOff>19050</xdr:colOff>
      <xdr:row>73</xdr:row>
      <xdr:rowOff>9525</xdr:rowOff>
    </xdr:from>
    <xdr:to>
      <xdr:col>15</xdr:col>
      <xdr:colOff>532283</xdr:colOff>
      <xdr:row>99</xdr:row>
      <xdr:rowOff>85096</xdr:rowOff>
    </xdr:to>
    <xdr:pic>
      <xdr:nvPicPr>
        <xdr:cNvPr id="14" name="Picture 13">
          <a:extLst>
            <a:ext uri="{FF2B5EF4-FFF2-40B4-BE49-F238E27FC236}">
              <a16:creationId xmlns:a16="http://schemas.microsoft.com/office/drawing/2014/main" id="{56AB847A-F30F-46D1-8A8D-FE8E6D6FBA3F}"/>
            </a:ext>
          </a:extLst>
        </xdr:cNvPr>
        <xdr:cNvPicPr>
          <a:picLocks noChangeAspect="1"/>
        </xdr:cNvPicPr>
      </xdr:nvPicPr>
      <xdr:blipFill>
        <a:blip xmlns:r="http://schemas.openxmlformats.org/officeDocument/2006/relationships" r:embed="rId10"/>
        <a:stretch>
          <a:fillRect/>
        </a:stretch>
      </xdr:blipFill>
      <xdr:spPr>
        <a:xfrm>
          <a:off x="1238250" y="12630150"/>
          <a:ext cx="8933333" cy="5028571"/>
        </a:xfrm>
        <a:prstGeom prst="rect">
          <a:avLst/>
        </a:prstGeom>
        <a:ln>
          <a:solidFill>
            <a:schemeClr val="accent1"/>
          </a:solidFill>
        </a:ln>
      </xdr:spPr>
    </xdr:pic>
    <xdr:clientData/>
  </xdr:twoCellAnchor>
  <xdr:twoCellAnchor editAs="oneCell">
    <xdr:from>
      <xdr:col>1</xdr:col>
      <xdr:colOff>571500</xdr:colOff>
      <xdr:row>128</xdr:row>
      <xdr:rowOff>28575</xdr:rowOff>
    </xdr:from>
    <xdr:to>
      <xdr:col>15</xdr:col>
      <xdr:colOff>456086</xdr:colOff>
      <xdr:row>154</xdr:row>
      <xdr:rowOff>142242</xdr:rowOff>
    </xdr:to>
    <xdr:pic>
      <xdr:nvPicPr>
        <xdr:cNvPr id="15" name="Picture 14">
          <a:extLst>
            <a:ext uri="{FF2B5EF4-FFF2-40B4-BE49-F238E27FC236}">
              <a16:creationId xmlns:a16="http://schemas.microsoft.com/office/drawing/2014/main" id="{B28B1E27-8BF9-42A8-889D-7AA795E8A01B}"/>
            </a:ext>
          </a:extLst>
        </xdr:cNvPr>
        <xdr:cNvPicPr>
          <a:picLocks noChangeAspect="1"/>
        </xdr:cNvPicPr>
      </xdr:nvPicPr>
      <xdr:blipFill>
        <a:blip xmlns:r="http://schemas.openxmlformats.org/officeDocument/2006/relationships" r:embed="rId11"/>
        <a:stretch>
          <a:fillRect/>
        </a:stretch>
      </xdr:blipFill>
      <xdr:spPr>
        <a:xfrm>
          <a:off x="1181100" y="23126700"/>
          <a:ext cx="8914286" cy="5066667"/>
        </a:xfrm>
        <a:prstGeom prst="rect">
          <a:avLst/>
        </a:prstGeom>
        <a:ln>
          <a:solidFill>
            <a:schemeClr val="accent1"/>
          </a:solidFill>
        </a:ln>
      </xdr:spPr>
    </xdr:pic>
    <xdr:clientData/>
  </xdr:twoCellAnchor>
  <xdr:twoCellAnchor editAs="oneCell">
    <xdr:from>
      <xdr:col>2</xdr:col>
      <xdr:colOff>0</xdr:colOff>
      <xdr:row>17</xdr:row>
      <xdr:rowOff>19050</xdr:rowOff>
    </xdr:from>
    <xdr:to>
      <xdr:col>15</xdr:col>
      <xdr:colOff>494186</xdr:colOff>
      <xdr:row>43</xdr:row>
      <xdr:rowOff>85098</xdr:rowOff>
    </xdr:to>
    <xdr:pic>
      <xdr:nvPicPr>
        <xdr:cNvPr id="17" name="Picture 16">
          <a:extLst>
            <a:ext uri="{FF2B5EF4-FFF2-40B4-BE49-F238E27FC236}">
              <a16:creationId xmlns:a16="http://schemas.microsoft.com/office/drawing/2014/main" id="{821B6F0A-F778-49C0-9FA8-09971098569A}"/>
            </a:ext>
          </a:extLst>
        </xdr:cNvPr>
        <xdr:cNvPicPr>
          <a:picLocks noChangeAspect="1"/>
        </xdr:cNvPicPr>
      </xdr:nvPicPr>
      <xdr:blipFill>
        <a:blip xmlns:r="http://schemas.openxmlformats.org/officeDocument/2006/relationships" r:embed="rId12"/>
        <a:stretch>
          <a:fillRect/>
        </a:stretch>
      </xdr:blipFill>
      <xdr:spPr>
        <a:xfrm>
          <a:off x="1219200" y="1971675"/>
          <a:ext cx="8914286" cy="5019048"/>
        </a:xfrm>
        <a:prstGeom prst="rect">
          <a:avLst/>
        </a:prstGeom>
        <a:ln>
          <a:solidFill>
            <a:schemeClr val="accent1"/>
          </a:solidFill>
        </a:ln>
      </xdr:spPr>
    </xdr:pic>
    <xdr:clientData/>
  </xdr:twoCellAnchor>
  <xdr:twoCellAnchor editAs="oneCell">
    <xdr:from>
      <xdr:col>16</xdr:col>
      <xdr:colOff>190500</xdr:colOff>
      <xdr:row>1</xdr:row>
      <xdr:rowOff>104775</xdr:rowOff>
    </xdr:from>
    <xdr:to>
      <xdr:col>24</xdr:col>
      <xdr:colOff>190500</xdr:colOff>
      <xdr:row>64</xdr:row>
      <xdr:rowOff>15944</xdr:rowOff>
    </xdr:to>
    <xdr:pic>
      <xdr:nvPicPr>
        <xdr:cNvPr id="10" name="Picture 9">
          <a:extLst>
            <a:ext uri="{FF2B5EF4-FFF2-40B4-BE49-F238E27FC236}">
              <a16:creationId xmlns:a16="http://schemas.microsoft.com/office/drawing/2014/main" id="{690025C2-C355-459E-9AC9-A6F38DD47FE2}"/>
            </a:ext>
          </a:extLst>
        </xdr:cNvPr>
        <xdr:cNvPicPr>
          <a:picLocks noChangeAspect="1"/>
        </xdr:cNvPicPr>
      </xdr:nvPicPr>
      <xdr:blipFill>
        <a:blip xmlns:r="http://schemas.openxmlformats.org/officeDocument/2006/relationships" r:embed="rId13"/>
        <a:stretch>
          <a:fillRect/>
        </a:stretch>
      </xdr:blipFill>
      <xdr:spPr>
        <a:xfrm>
          <a:off x="10525125" y="295275"/>
          <a:ext cx="5734050" cy="11960294"/>
        </a:xfrm>
        <a:prstGeom prst="rect">
          <a:avLst/>
        </a:prstGeom>
        <a:ln>
          <a:solidFill>
            <a:schemeClr val="accent1"/>
          </a:solidFill>
        </a:ln>
      </xdr:spPr>
    </xdr:pic>
    <xdr:clientData/>
  </xdr:twoCellAnchor>
  <xdr:twoCellAnchor editAs="oneCell">
    <xdr:from>
      <xdr:col>1</xdr:col>
      <xdr:colOff>9526</xdr:colOff>
      <xdr:row>242</xdr:row>
      <xdr:rowOff>66674</xdr:rowOff>
    </xdr:from>
    <xdr:to>
      <xdr:col>14</xdr:col>
      <xdr:colOff>144194</xdr:colOff>
      <xdr:row>270</xdr:row>
      <xdr:rowOff>65799</xdr:rowOff>
    </xdr:to>
    <xdr:pic>
      <xdr:nvPicPr>
        <xdr:cNvPr id="7" name="Picture 6">
          <a:extLst>
            <a:ext uri="{FF2B5EF4-FFF2-40B4-BE49-F238E27FC236}">
              <a16:creationId xmlns:a16="http://schemas.microsoft.com/office/drawing/2014/main" id="{644F6332-FAE6-41D3-9449-01BAD59A5FF8}"/>
            </a:ext>
          </a:extLst>
        </xdr:cNvPr>
        <xdr:cNvPicPr>
          <a:picLocks noChangeAspect="1"/>
        </xdr:cNvPicPr>
      </xdr:nvPicPr>
      <xdr:blipFill>
        <a:blip xmlns:r="http://schemas.openxmlformats.org/officeDocument/2006/relationships" r:embed="rId14"/>
        <a:stretch>
          <a:fillRect/>
        </a:stretch>
      </xdr:blipFill>
      <xdr:spPr>
        <a:xfrm>
          <a:off x="619126" y="47491649"/>
          <a:ext cx="8554768" cy="5333125"/>
        </a:xfrm>
        <a:prstGeom prst="rect">
          <a:avLst/>
        </a:prstGeom>
        <a:ln w="19050">
          <a:solidFill>
            <a:schemeClr val="accent1"/>
          </a:solid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46</xdr:row>
      <xdr:rowOff>0</xdr:rowOff>
    </xdr:from>
    <xdr:to>
      <xdr:col>9</xdr:col>
      <xdr:colOff>580343</xdr:colOff>
      <xdr:row>87</xdr:row>
      <xdr:rowOff>141881</xdr:rowOff>
    </xdr:to>
    <xdr:pic>
      <xdr:nvPicPr>
        <xdr:cNvPr id="3" name="Picture 2">
          <a:extLst>
            <a:ext uri="{FF2B5EF4-FFF2-40B4-BE49-F238E27FC236}">
              <a16:creationId xmlns:a16="http://schemas.microsoft.com/office/drawing/2014/main" id="{0E910E3C-1141-472B-9971-AAA63F159A52}"/>
            </a:ext>
          </a:extLst>
        </xdr:cNvPr>
        <xdr:cNvPicPr>
          <a:picLocks noChangeAspect="1"/>
        </xdr:cNvPicPr>
      </xdr:nvPicPr>
      <xdr:blipFill>
        <a:blip xmlns:r="http://schemas.openxmlformats.org/officeDocument/2006/relationships" r:embed="rId1"/>
        <a:stretch>
          <a:fillRect/>
        </a:stretch>
      </xdr:blipFill>
      <xdr:spPr>
        <a:xfrm>
          <a:off x="609600" y="1333500"/>
          <a:ext cx="5457143" cy="7952381"/>
        </a:xfrm>
        <a:prstGeom prst="rect">
          <a:avLst/>
        </a:prstGeom>
        <a:ln w="15875">
          <a:solidFill>
            <a:schemeClr val="accent1"/>
          </a:solidFill>
        </a:ln>
      </xdr:spPr>
    </xdr:pic>
    <xdr:clientData/>
  </xdr:twoCellAnchor>
  <xdr:twoCellAnchor editAs="oneCell">
    <xdr:from>
      <xdr:col>10</xdr:col>
      <xdr:colOff>28575</xdr:colOff>
      <xdr:row>46</xdr:row>
      <xdr:rowOff>0</xdr:rowOff>
    </xdr:from>
    <xdr:to>
      <xdr:col>17</xdr:col>
      <xdr:colOff>304126</xdr:colOff>
      <xdr:row>80</xdr:row>
      <xdr:rowOff>27762</xdr:rowOff>
    </xdr:to>
    <xdr:pic>
      <xdr:nvPicPr>
        <xdr:cNvPr id="4" name="Picture 3">
          <a:extLst>
            <a:ext uri="{FF2B5EF4-FFF2-40B4-BE49-F238E27FC236}">
              <a16:creationId xmlns:a16="http://schemas.microsoft.com/office/drawing/2014/main" id="{A38BCDC7-5602-44CE-9F29-FFBBF0908184}"/>
            </a:ext>
          </a:extLst>
        </xdr:cNvPr>
        <xdr:cNvPicPr>
          <a:picLocks noChangeAspect="1"/>
        </xdr:cNvPicPr>
      </xdr:nvPicPr>
      <xdr:blipFill>
        <a:blip xmlns:r="http://schemas.openxmlformats.org/officeDocument/2006/relationships" r:embed="rId2"/>
        <a:stretch>
          <a:fillRect/>
        </a:stretch>
      </xdr:blipFill>
      <xdr:spPr>
        <a:xfrm>
          <a:off x="6124575" y="1428750"/>
          <a:ext cx="5390476" cy="6504762"/>
        </a:xfrm>
        <a:prstGeom prst="rect">
          <a:avLst/>
        </a:prstGeom>
        <a:ln w="15875">
          <a:solidFill>
            <a:schemeClr val="accent1"/>
          </a:solidFill>
        </a:ln>
      </xdr:spPr>
    </xdr:pic>
    <xdr:clientData/>
  </xdr:twoCellAnchor>
  <xdr:twoCellAnchor editAs="oneCell">
    <xdr:from>
      <xdr:col>19</xdr:col>
      <xdr:colOff>0</xdr:colOff>
      <xdr:row>46</xdr:row>
      <xdr:rowOff>0</xdr:rowOff>
    </xdr:from>
    <xdr:to>
      <xdr:col>27</xdr:col>
      <xdr:colOff>475581</xdr:colOff>
      <xdr:row>61</xdr:row>
      <xdr:rowOff>104405</xdr:rowOff>
    </xdr:to>
    <xdr:pic>
      <xdr:nvPicPr>
        <xdr:cNvPr id="5" name="Picture 4">
          <a:extLst>
            <a:ext uri="{FF2B5EF4-FFF2-40B4-BE49-F238E27FC236}">
              <a16:creationId xmlns:a16="http://schemas.microsoft.com/office/drawing/2014/main" id="{8D190377-8137-41BD-942F-4024E49FFEC5}"/>
            </a:ext>
          </a:extLst>
        </xdr:cNvPr>
        <xdr:cNvPicPr>
          <a:picLocks noChangeAspect="1"/>
        </xdr:cNvPicPr>
      </xdr:nvPicPr>
      <xdr:blipFill>
        <a:blip xmlns:r="http://schemas.openxmlformats.org/officeDocument/2006/relationships" r:embed="rId3"/>
        <a:stretch>
          <a:fillRect/>
        </a:stretch>
      </xdr:blipFill>
      <xdr:spPr>
        <a:xfrm>
          <a:off x="11582400" y="1428750"/>
          <a:ext cx="5352381" cy="2961905"/>
        </a:xfrm>
        <a:prstGeom prst="rect">
          <a:avLst/>
        </a:prstGeom>
        <a:ln w="15875">
          <a:solidFill>
            <a:schemeClr val="accent1"/>
          </a:solidFill>
        </a:ln>
      </xdr:spPr>
    </xdr:pic>
    <xdr:clientData/>
  </xdr:twoCellAnchor>
  <xdr:twoCellAnchor editAs="oneCell">
    <xdr:from>
      <xdr:col>29</xdr:col>
      <xdr:colOff>0</xdr:colOff>
      <xdr:row>46</xdr:row>
      <xdr:rowOff>0</xdr:rowOff>
    </xdr:from>
    <xdr:to>
      <xdr:col>37</xdr:col>
      <xdr:colOff>551771</xdr:colOff>
      <xdr:row>76</xdr:row>
      <xdr:rowOff>132619</xdr:rowOff>
    </xdr:to>
    <xdr:pic>
      <xdr:nvPicPr>
        <xdr:cNvPr id="6" name="Picture 5">
          <a:extLst>
            <a:ext uri="{FF2B5EF4-FFF2-40B4-BE49-F238E27FC236}">
              <a16:creationId xmlns:a16="http://schemas.microsoft.com/office/drawing/2014/main" id="{CEFB23BF-ED24-4517-8C12-7C515437280B}"/>
            </a:ext>
          </a:extLst>
        </xdr:cNvPr>
        <xdr:cNvPicPr>
          <a:picLocks noChangeAspect="1"/>
        </xdr:cNvPicPr>
      </xdr:nvPicPr>
      <xdr:blipFill>
        <a:blip xmlns:r="http://schemas.openxmlformats.org/officeDocument/2006/relationships" r:embed="rId4"/>
        <a:stretch>
          <a:fillRect/>
        </a:stretch>
      </xdr:blipFill>
      <xdr:spPr>
        <a:xfrm>
          <a:off x="17678400" y="1428750"/>
          <a:ext cx="5428571" cy="5847619"/>
        </a:xfrm>
        <a:prstGeom prst="rect">
          <a:avLst/>
        </a:prstGeom>
        <a:ln w="15875">
          <a:solidFill>
            <a:schemeClr val="accent1"/>
          </a:solidFill>
        </a:ln>
      </xdr:spPr>
    </xdr:pic>
    <xdr:clientData/>
  </xdr:twoCellAnchor>
  <xdr:twoCellAnchor editAs="oneCell">
    <xdr:from>
      <xdr:col>1</xdr:col>
      <xdr:colOff>0</xdr:colOff>
      <xdr:row>91</xdr:row>
      <xdr:rowOff>0</xdr:rowOff>
    </xdr:from>
    <xdr:to>
      <xdr:col>12</xdr:col>
      <xdr:colOff>8686</xdr:colOff>
      <xdr:row>136</xdr:row>
      <xdr:rowOff>94167</xdr:rowOff>
    </xdr:to>
    <xdr:pic>
      <xdr:nvPicPr>
        <xdr:cNvPr id="7" name="Picture 6">
          <a:extLst>
            <a:ext uri="{FF2B5EF4-FFF2-40B4-BE49-F238E27FC236}">
              <a16:creationId xmlns:a16="http://schemas.microsoft.com/office/drawing/2014/main" id="{46962941-819E-4B8E-B3DA-2535689EC5F1}"/>
            </a:ext>
          </a:extLst>
        </xdr:cNvPr>
        <xdr:cNvPicPr>
          <a:picLocks noChangeAspect="1"/>
        </xdr:cNvPicPr>
      </xdr:nvPicPr>
      <xdr:blipFill>
        <a:blip xmlns:r="http://schemas.openxmlformats.org/officeDocument/2006/relationships" r:embed="rId5"/>
        <a:stretch>
          <a:fillRect/>
        </a:stretch>
      </xdr:blipFill>
      <xdr:spPr>
        <a:xfrm>
          <a:off x="609600" y="10001250"/>
          <a:ext cx="6714286" cy="8666667"/>
        </a:xfrm>
        <a:prstGeom prst="rect">
          <a:avLst/>
        </a:prstGeom>
        <a:ln w="15875">
          <a:solidFill>
            <a:schemeClr val="accent1"/>
          </a:solidFill>
        </a:ln>
      </xdr:spPr>
    </xdr:pic>
    <xdr:clientData/>
  </xdr:twoCellAnchor>
  <xdr:twoCellAnchor editAs="oneCell">
    <xdr:from>
      <xdr:col>1</xdr:col>
      <xdr:colOff>0</xdr:colOff>
      <xdr:row>137</xdr:row>
      <xdr:rowOff>0</xdr:rowOff>
    </xdr:from>
    <xdr:to>
      <xdr:col>12</xdr:col>
      <xdr:colOff>8686</xdr:colOff>
      <xdr:row>182</xdr:row>
      <xdr:rowOff>84643</xdr:rowOff>
    </xdr:to>
    <xdr:pic>
      <xdr:nvPicPr>
        <xdr:cNvPr id="8" name="Picture 7">
          <a:extLst>
            <a:ext uri="{FF2B5EF4-FFF2-40B4-BE49-F238E27FC236}">
              <a16:creationId xmlns:a16="http://schemas.microsoft.com/office/drawing/2014/main" id="{401BAD6F-4631-4785-AF70-3331D8F14A79}"/>
            </a:ext>
          </a:extLst>
        </xdr:cNvPr>
        <xdr:cNvPicPr>
          <a:picLocks noChangeAspect="1"/>
        </xdr:cNvPicPr>
      </xdr:nvPicPr>
      <xdr:blipFill>
        <a:blip xmlns:r="http://schemas.openxmlformats.org/officeDocument/2006/relationships" r:embed="rId6"/>
        <a:stretch>
          <a:fillRect/>
        </a:stretch>
      </xdr:blipFill>
      <xdr:spPr>
        <a:xfrm>
          <a:off x="609600" y="18764250"/>
          <a:ext cx="6714286" cy="8657143"/>
        </a:xfrm>
        <a:prstGeom prst="rect">
          <a:avLst/>
        </a:prstGeom>
        <a:ln w="15875">
          <a:solidFill>
            <a:schemeClr val="accent1"/>
          </a:solidFill>
        </a:ln>
      </xdr:spPr>
    </xdr:pic>
    <xdr:clientData/>
  </xdr:twoCellAnchor>
  <xdr:twoCellAnchor editAs="oneCell">
    <xdr:from>
      <xdr:col>1</xdr:col>
      <xdr:colOff>0</xdr:colOff>
      <xdr:row>183</xdr:row>
      <xdr:rowOff>0</xdr:rowOff>
    </xdr:from>
    <xdr:to>
      <xdr:col>11</xdr:col>
      <xdr:colOff>608762</xdr:colOff>
      <xdr:row>218</xdr:row>
      <xdr:rowOff>161071</xdr:rowOff>
    </xdr:to>
    <xdr:pic>
      <xdr:nvPicPr>
        <xdr:cNvPr id="10" name="Picture 9">
          <a:extLst>
            <a:ext uri="{FF2B5EF4-FFF2-40B4-BE49-F238E27FC236}">
              <a16:creationId xmlns:a16="http://schemas.microsoft.com/office/drawing/2014/main" id="{11573A0D-75B2-417D-BAFD-3F34963B9F60}"/>
            </a:ext>
          </a:extLst>
        </xdr:cNvPr>
        <xdr:cNvPicPr>
          <a:picLocks noChangeAspect="1"/>
        </xdr:cNvPicPr>
      </xdr:nvPicPr>
      <xdr:blipFill>
        <a:blip xmlns:r="http://schemas.openxmlformats.org/officeDocument/2006/relationships" r:embed="rId7"/>
        <a:stretch>
          <a:fillRect/>
        </a:stretch>
      </xdr:blipFill>
      <xdr:spPr>
        <a:xfrm>
          <a:off x="609600" y="27527250"/>
          <a:ext cx="6704762" cy="6828571"/>
        </a:xfrm>
        <a:prstGeom prst="rect">
          <a:avLst/>
        </a:prstGeom>
        <a:ln w="15875">
          <a:solidFill>
            <a:schemeClr val="accent1"/>
          </a:solidFill>
        </a:ln>
      </xdr:spPr>
    </xdr:pic>
    <xdr:clientData/>
  </xdr:twoCellAnchor>
  <xdr:twoCellAnchor editAs="oneCell">
    <xdr:from>
      <xdr:col>13</xdr:col>
      <xdr:colOff>0</xdr:colOff>
      <xdr:row>91</xdr:row>
      <xdr:rowOff>0</xdr:rowOff>
    </xdr:from>
    <xdr:to>
      <xdr:col>22</xdr:col>
      <xdr:colOff>180140</xdr:colOff>
      <xdr:row>136</xdr:row>
      <xdr:rowOff>65595</xdr:rowOff>
    </xdr:to>
    <xdr:pic>
      <xdr:nvPicPr>
        <xdr:cNvPr id="11" name="Picture 10">
          <a:extLst>
            <a:ext uri="{FF2B5EF4-FFF2-40B4-BE49-F238E27FC236}">
              <a16:creationId xmlns:a16="http://schemas.microsoft.com/office/drawing/2014/main" id="{F6998E15-F582-435C-B238-850CEB61979F}"/>
            </a:ext>
          </a:extLst>
        </xdr:cNvPr>
        <xdr:cNvPicPr>
          <a:picLocks noChangeAspect="1"/>
        </xdr:cNvPicPr>
      </xdr:nvPicPr>
      <xdr:blipFill>
        <a:blip xmlns:r="http://schemas.openxmlformats.org/officeDocument/2006/relationships" r:embed="rId8"/>
        <a:stretch>
          <a:fillRect/>
        </a:stretch>
      </xdr:blipFill>
      <xdr:spPr>
        <a:xfrm>
          <a:off x="7924800" y="11334750"/>
          <a:ext cx="6676190" cy="8638095"/>
        </a:xfrm>
        <a:prstGeom prst="rect">
          <a:avLst/>
        </a:prstGeom>
        <a:ln w="15875">
          <a:solidFill>
            <a:schemeClr val="accent1"/>
          </a:solidFill>
        </a:ln>
      </xdr:spPr>
    </xdr:pic>
    <xdr:clientData/>
  </xdr:twoCellAnchor>
  <xdr:twoCellAnchor editAs="oneCell">
    <xdr:from>
      <xdr:col>13</xdr:col>
      <xdr:colOff>0</xdr:colOff>
      <xdr:row>137</xdr:row>
      <xdr:rowOff>0</xdr:rowOff>
    </xdr:from>
    <xdr:to>
      <xdr:col>22</xdr:col>
      <xdr:colOff>180140</xdr:colOff>
      <xdr:row>182</xdr:row>
      <xdr:rowOff>37024</xdr:rowOff>
    </xdr:to>
    <xdr:pic>
      <xdr:nvPicPr>
        <xdr:cNvPr id="12" name="Picture 11">
          <a:extLst>
            <a:ext uri="{FF2B5EF4-FFF2-40B4-BE49-F238E27FC236}">
              <a16:creationId xmlns:a16="http://schemas.microsoft.com/office/drawing/2014/main" id="{5AB0E9F0-DC5B-4CB6-A71D-8DED51F8D91C}"/>
            </a:ext>
          </a:extLst>
        </xdr:cNvPr>
        <xdr:cNvPicPr>
          <a:picLocks noChangeAspect="1"/>
        </xdr:cNvPicPr>
      </xdr:nvPicPr>
      <xdr:blipFill>
        <a:blip xmlns:r="http://schemas.openxmlformats.org/officeDocument/2006/relationships" r:embed="rId9"/>
        <a:stretch>
          <a:fillRect/>
        </a:stretch>
      </xdr:blipFill>
      <xdr:spPr>
        <a:xfrm>
          <a:off x="7924800" y="20097750"/>
          <a:ext cx="6676190" cy="8609524"/>
        </a:xfrm>
        <a:prstGeom prst="rect">
          <a:avLst/>
        </a:prstGeom>
        <a:ln w="15875">
          <a:solidFill>
            <a:schemeClr val="accent1"/>
          </a:solidFill>
        </a:ln>
      </xdr:spPr>
    </xdr:pic>
    <xdr:clientData/>
  </xdr:twoCellAnchor>
  <xdr:twoCellAnchor editAs="oneCell">
    <xdr:from>
      <xdr:col>13</xdr:col>
      <xdr:colOff>0</xdr:colOff>
      <xdr:row>183</xdr:row>
      <xdr:rowOff>0</xdr:rowOff>
    </xdr:from>
    <xdr:to>
      <xdr:col>22</xdr:col>
      <xdr:colOff>199188</xdr:colOff>
      <xdr:row>228</xdr:row>
      <xdr:rowOff>46548</xdr:rowOff>
    </xdr:to>
    <xdr:pic>
      <xdr:nvPicPr>
        <xdr:cNvPr id="13" name="Picture 12">
          <a:extLst>
            <a:ext uri="{FF2B5EF4-FFF2-40B4-BE49-F238E27FC236}">
              <a16:creationId xmlns:a16="http://schemas.microsoft.com/office/drawing/2014/main" id="{08216CE0-3BDA-414C-A36E-6B7F2CF584CB}"/>
            </a:ext>
          </a:extLst>
        </xdr:cNvPr>
        <xdr:cNvPicPr>
          <a:picLocks noChangeAspect="1"/>
        </xdr:cNvPicPr>
      </xdr:nvPicPr>
      <xdr:blipFill>
        <a:blip xmlns:r="http://schemas.openxmlformats.org/officeDocument/2006/relationships" r:embed="rId10"/>
        <a:stretch>
          <a:fillRect/>
        </a:stretch>
      </xdr:blipFill>
      <xdr:spPr>
        <a:xfrm>
          <a:off x="7924800" y="28860750"/>
          <a:ext cx="6695238" cy="8619048"/>
        </a:xfrm>
        <a:prstGeom prst="rect">
          <a:avLst/>
        </a:prstGeom>
        <a:ln w="15875">
          <a:solidFill>
            <a:schemeClr val="accent1"/>
          </a:solidFill>
        </a:ln>
      </xdr:spPr>
    </xdr:pic>
    <xdr:clientData/>
  </xdr:twoCellAnchor>
  <xdr:twoCellAnchor editAs="oneCell">
    <xdr:from>
      <xdr:col>2</xdr:col>
      <xdr:colOff>28575</xdr:colOff>
      <xdr:row>16</xdr:row>
      <xdr:rowOff>161925</xdr:rowOff>
    </xdr:from>
    <xdr:to>
      <xdr:col>15</xdr:col>
      <xdr:colOff>570378</xdr:colOff>
      <xdr:row>43</xdr:row>
      <xdr:rowOff>56520</xdr:rowOff>
    </xdr:to>
    <xdr:pic>
      <xdr:nvPicPr>
        <xdr:cNvPr id="14" name="Picture 13">
          <a:extLst>
            <a:ext uri="{FF2B5EF4-FFF2-40B4-BE49-F238E27FC236}">
              <a16:creationId xmlns:a16="http://schemas.microsoft.com/office/drawing/2014/main" id="{4DB65079-EAD4-4125-A84E-6A3F7123A832}"/>
            </a:ext>
          </a:extLst>
        </xdr:cNvPr>
        <xdr:cNvPicPr>
          <a:picLocks noChangeAspect="1"/>
        </xdr:cNvPicPr>
      </xdr:nvPicPr>
      <xdr:blipFill>
        <a:blip xmlns:r="http://schemas.openxmlformats.org/officeDocument/2006/relationships" r:embed="rId11"/>
        <a:stretch>
          <a:fillRect/>
        </a:stretch>
      </xdr:blipFill>
      <xdr:spPr>
        <a:xfrm>
          <a:off x="1247775" y="2924175"/>
          <a:ext cx="8971428" cy="5038095"/>
        </a:xfrm>
        <a:prstGeom prst="rect">
          <a:avLst/>
        </a:prstGeom>
        <a:ln>
          <a:solidFill>
            <a:schemeClr val="accent1"/>
          </a:solid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63</xdr:row>
      <xdr:rowOff>0</xdr:rowOff>
    </xdr:from>
    <xdr:to>
      <xdr:col>13</xdr:col>
      <xdr:colOff>656186</xdr:colOff>
      <xdr:row>105</xdr:row>
      <xdr:rowOff>103762</xdr:rowOff>
    </xdr:to>
    <xdr:pic>
      <xdr:nvPicPr>
        <xdr:cNvPr id="2" name="Picture 1">
          <a:extLst>
            <a:ext uri="{FF2B5EF4-FFF2-40B4-BE49-F238E27FC236}">
              <a16:creationId xmlns:a16="http://schemas.microsoft.com/office/drawing/2014/main" id="{B0D005F0-8006-4609-85FB-7B2A89342B2E}"/>
            </a:ext>
          </a:extLst>
        </xdr:cNvPr>
        <xdr:cNvPicPr>
          <a:picLocks noChangeAspect="1"/>
        </xdr:cNvPicPr>
      </xdr:nvPicPr>
      <xdr:blipFill>
        <a:blip xmlns:r="http://schemas.openxmlformats.org/officeDocument/2006/relationships" r:embed="rId1"/>
        <a:stretch>
          <a:fillRect/>
        </a:stretch>
      </xdr:blipFill>
      <xdr:spPr>
        <a:xfrm>
          <a:off x="609600" y="3476625"/>
          <a:ext cx="8314286" cy="8104762"/>
        </a:xfrm>
        <a:prstGeom prst="rect">
          <a:avLst/>
        </a:prstGeom>
        <a:ln w="15875">
          <a:solidFill>
            <a:schemeClr val="accent1"/>
          </a:solidFill>
        </a:ln>
      </xdr:spPr>
    </xdr:pic>
    <xdr:clientData/>
  </xdr:twoCellAnchor>
  <xdr:twoCellAnchor editAs="oneCell">
    <xdr:from>
      <xdr:col>15</xdr:col>
      <xdr:colOff>0</xdr:colOff>
      <xdr:row>63</xdr:row>
      <xdr:rowOff>0</xdr:rowOff>
    </xdr:from>
    <xdr:to>
      <xdr:col>25</xdr:col>
      <xdr:colOff>294433</xdr:colOff>
      <xdr:row>108</xdr:row>
      <xdr:rowOff>151309</xdr:rowOff>
    </xdr:to>
    <xdr:pic>
      <xdr:nvPicPr>
        <xdr:cNvPr id="3" name="Picture 2">
          <a:extLst>
            <a:ext uri="{FF2B5EF4-FFF2-40B4-BE49-F238E27FC236}">
              <a16:creationId xmlns:a16="http://schemas.microsoft.com/office/drawing/2014/main" id="{BF3BB693-97D6-45D5-83E1-43D699C16DFA}"/>
            </a:ext>
          </a:extLst>
        </xdr:cNvPr>
        <xdr:cNvPicPr>
          <a:picLocks noChangeAspect="1"/>
        </xdr:cNvPicPr>
      </xdr:nvPicPr>
      <xdr:blipFill>
        <a:blip xmlns:r="http://schemas.openxmlformats.org/officeDocument/2006/relationships" r:embed="rId2"/>
        <a:stretch>
          <a:fillRect/>
        </a:stretch>
      </xdr:blipFill>
      <xdr:spPr>
        <a:xfrm>
          <a:off x="9144000" y="3476625"/>
          <a:ext cx="6733333" cy="8723809"/>
        </a:xfrm>
        <a:prstGeom prst="rect">
          <a:avLst/>
        </a:prstGeom>
        <a:ln w="15875">
          <a:solidFill>
            <a:schemeClr val="accent1"/>
          </a:solidFill>
        </a:ln>
      </xdr:spPr>
    </xdr:pic>
    <xdr:clientData/>
  </xdr:twoCellAnchor>
  <xdr:twoCellAnchor editAs="oneCell">
    <xdr:from>
      <xdr:col>26</xdr:col>
      <xdr:colOff>0</xdr:colOff>
      <xdr:row>63</xdr:row>
      <xdr:rowOff>0</xdr:rowOff>
    </xdr:from>
    <xdr:to>
      <xdr:col>40</xdr:col>
      <xdr:colOff>56033</xdr:colOff>
      <xdr:row>108</xdr:row>
      <xdr:rowOff>132262</xdr:rowOff>
    </xdr:to>
    <xdr:pic>
      <xdr:nvPicPr>
        <xdr:cNvPr id="5" name="Picture 4">
          <a:extLst>
            <a:ext uri="{FF2B5EF4-FFF2-40B4-BE49-F238E27FC236}">
              <a16:creationId xmlns:a16="http://schemas.microsoft.com/office/drawing/2014/main" id="{275FDFC8-4CED-46C9-B492-C565D97EF541}"/>
            </a:ext>
          </a:extLst>
        </xdr:cNvPr>
        <xdr:cNvPicPr>
          <a:picLocks noChangeAspect="1"/>
        </xdr:cNvPicPr>
      </xdr:nvPicPr>
      <xdr:blipFill>
        <a:blip xmlns:r="http://schemas.openxmlformats.org/officeDocument/2006/relationships" r:embed="rId3"/>
        <a:stretch>
          <a:fillRect/>
        </a:stretch>
      </xdr:blipFill>
      <xdr:spPr>
        <a:xfrm>
          <a:off x="16535400" y="3476625"/>
          <a:ext cx="8933333" cy="8704762"/>
        </a:xfrm>
        <a:prstGeom prst="rect">
          <a:avLst/>
        </a:prstGeom>
        <a:ln w="15875">
          <a:solidFill>
            <a:schemeClr val="accent1"/>
          </a:solidFill>
        </a:ln>
      </xdr:spPr>
    </xdr:pic>
    <xdr:clientData/>
  </xdr:twoCellAnchor>
  <xdr:twoCellAnchor editAs="oneCell">
    <xdr:from>
      <xdr:col>11</xdr:col>
      <xdr:colOff>0</xdr:colOff>
      <xdr:row>15</xdr:row>
      <xdr:rowOff>0</xdr:rowOff>
    </xdr:from>
    <xdr:to>
      <xdr:col>18</xdr:col>
      <xdr:colOff>427951</xdr:colOff>
      <xdr:row>44</xdr:row>
      <xdr:rowOff>27881</xdr:rowOff>
    </xdr:to>
    <xdr:pic>
      <xdr:nvPicPr>
        <xdr:cNvPr id="8" name="Picture 7">
          <a:extLst>
            <a:ext uri="{FF2B5EF4-FFF2-40B4-BE49-F238E27FC236}">
              <a16:creationId xmlns:a16="http://schemas.microsoft.com/office/drawing/2014/main" id="{BDD2B8E0-C22D-4110-AB0C-DC6A436C14EA}"/>
            </a:ext>
          </a:extLst>
        </xdr:cNvPr>
        <xdr:cNvPicPr>
          <a:picLocks noChangeAspect="1"/>
        </xdr:cNvPicPr>
      </xdr:nvPicPr>
      <xdr:blipFill>
        <a:blip xmlns:r="http://schemas.openxmlformats.org/officeDocument/2006/relationships" r:embed="rId4"/>
        <a:stretch>
          <a:fillRect/>
        </a:stretch>
      </xdr:blipFill>
      <xdr:spPr>
        <a:xfrm>
          <a:off x="7048500" y="1381125"/>
          <a:ext cx="5390476" cy="5552381"/>
        </a:xfrm>
        <a:prstGeom prst="rect">
          <a:avLst/>
        </a:prstGeom>
        <a:ln w="15875">
          <a:solidFill>
            <a:schemeClr val="accent1"/>
          </a:solidFill>
        </a:ln>
      </xdr:spPr>
    </xdr:pic>
    <xdr:clientData/>
  </xdr:twoCellAnchor>
  <xdr:twoCellAnchor editAs="oneCell">
    <xdr:from>
      <xdr:col>1</xdr:col>
      <xdr:colOff>28575</xdr:colOff>
      <xdr:row>14</xdr:row>
      <xdr:rowOff>161925</xdr:rowOff>
    </xdr:from>
    <xdr:to>
      <xdr:col>9</xdr:col>
      <xdr:colOff>123161</xdr:colOff>
      <xdr:row>59</xdr:row>
      <xdr:rowOff>84663</xdr:rowOff>
    </xdr:to>
    <xdr:pic>
      <xdr:nvPicPr>
        <xdr:cNvPr id="10" name="Picture 9">
          <a:extLst>
            <a:ext uri="{FF2B5EF4-FFF2-40B4-BE49-F238E27FC236}">
              <a16:creationId xmlns:a16="http://schemas.microsoft.com/office/drawing/2014/main" id="{46332749-D83D-4C65-95CF-799215DCEEF3}"/>
            </a:ext>
          </a:extLst>
        </xdr:cNvPr>
        <xdr:cNvPicPr>
          <a:picLocks noChangeAspect="1"/>
        </xdr:cNvPicPr>
      </xdr:nvPicPr>
      <xdr:blipFill>
        <a:blip xmlns:r="http://schemas.openxmlformats.org/officeDocument/2006/relationships" r:embed="rId5"/>
        <a:stretch>
          <a:fillRect/>
        </a:stretch>
      </xdr:blipFill>
      <xdr:spPr>
        <a:xfrm>
          <a:off x="638175" y="1352550"/>
          <a:ext cx="5314286" cy="8495238"/>
        </a:xfrm>
        <a:prstGeom prst="rect">
          <a:avLst/>
        </a:prstGeom>
        <a:ln w="15875">
          <a:solidFill>
            <a:schemeClr val="accent1"/>
          </a:solidFill>
        </a:ln>
      </xdr:spPr>
    </xdr:pic>
    <xdr:clientData/>
  </xdr:twoCellAnchor>
  <xdr:twoCellAnchor editAs="oneCell">
    <xdr:from>
      <xdr:col>41</xdr:col>
      <xdr:colOff>0</xdr:colOff>
      <xdr:row>63</xdr:row>
      <xdr:rowOff>0</xdr:rowOff>
    </xdr:from>
    <xdr:to>
      <xdr:col>51</xdr:col>
      <xdr:colOff>456352</xdr:colOff>
      <xdr:row>78</xdr:row>
      <xdr:rowOff>47262</xdr:rowOff>
    </xdr:to>
    <xdr:pic>
      <xdr:nvPicPr>
        <xdr:cNvPr id="11" name="Picture 10">
          <a:extLst>
            <a:ext uri="{FF2B5EF4-FFF2-40B4-BE49-F238E27FC236}">
              <a16:creationId xmlns:a16="http://schemas.microsoft.com/office/drawing/2014/main" id="{0E2C7624-528D-4836-97A7-CB00ADFFA275}"/>
            </a:ext>
          </a:extLst>
        </xdr:cNvPr>
        <xdr:cNvPicPr>
          <a:picLocks noChangeAspect="1"/>
        </xdr:cNvPicPr>
      </xdr:nvPicPr>
      <xdr:blipFill>
        <a:blip xmlns:r="http://schemas.openxmlformats.org/officeDocument/2006/relationships" r:embed="rId6"/>
        <a:stretch>
          <a:fillRect/>
        </a:stretch>
      </xdr:blipFill>
      <xdr:spPr>
        <a:xfrm>
          <a:off x="26717625" y="12077700"/>
          <a:ext cx="6780952" cy="2904762"/>
        </a:xfrm>
        <a:prstGeom prst="rect">
          <a:avLst/>
        </a:prstGeom>
      </xdr:spPr>
    </xdr:pic>
    <xdr:clientData/>
  </xdr:twoCellAnchor>
  <xdr:twoCellAnchor editAs="oneCell">
    <xdr:from>
      <xdr:col>51</xdr:col>
      <xdr:colOff>609599</xdr:colOff>
      <xdr:row>63</xdr:row>
      <xdr:rowOff>0</xdr:rowOff>
    </xdr:from>
    <xdr:to>
      <xdr:col>61</xdr:col>
      <xdr:colOff>276224</xdr:colOff>
      <xdr:row>109</xdr:row>
      <xdr:rowOff>6092</xdr:rowOff>
    </xdr:to>
    <xdr:pic>
      <xdr:nvPicPr>
        <xdr:cNvPr id="12" name="Picture 11">
          <a:extLst>
            <a:ext uri="{FF2B5EF4-FFF2-40B4-BE49-F238E27FC236}">
              <a16:creationId xmlns:a16="http://schemas.microsoft.com/office/drawing/2014/main" id="{C20CDE09-F9BD-432C-9AFB-240BDB25272F}"/>
            </a:ext>
          </a:extLst>
        </xdr:cNvPr>
        <xdr:cNvPicPr>
          <a:picLocks noChangeAspect="1"/>
        </xdr:cNvPicPr>
      </xdr:nvPicPr>
      <xdr:blipFill>
        <a:blip xmlns:r="http://schemas.openxmlformats.org/officeDocument/2006/relationships" r:embed="rId7"/>
        <a:stretch>
          <a:fillRect/>
        </a:stretch>
      </xdr:blipFill>
      <xdr:spPr>
        <a:xfrm>
          <a:off x="33651824" y="12077700"/>
          <a:ext cx="6105525" cy="8769092"/>
        </a:xfrm>
        <a:prstGeom prst="rect">
          <a:avLst/>
        </a:prstGeom>
        <a:ln w="15875">
          <a:solidFill>
            <a:schemeClr val="accent1"/>
          </a:solid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28575</xdr:colOff>
      <xdr:row>38</xdr:row>
      <xdr:rowOff>0</xdr:rowOff>
    </xdr:from>
    <xdr:to>
      <xdr:col>9</xdr:col>
      <xdr:colOff>94632</xdr:colOff>
      <xdr:row>77</xdr:row>
      <xdr:rowOff>84786</xdr:rowOff>
    </xdr:to>
    <xdr:pic>
      <xdr:nvPicPr>
        <xdr:cNvPr id="3" name="Picture 2">
          <a:extLst>
            <a:ext uri="{FF2B5EF4-FFF2-40B4-BE49-F238E27FC236}">
              <a16:creationId xmlns:a16="http://schemas.microsoft.com/office/drawing/2014/main" id="{977D7372-44BD-459E-802F-2F8E96123190}"/>
            </a:ext>
          </a:extLst>
        </xdr:cNvPr>
        <xdr:cNvPicPr>
          <a:picLocks noChangeAspect="1"/>
        </xdr:cNvPicPr>
      </xdr:nvPicPr>
      <xdr:blipFill>
        <a:blip xmlns:r="http://schemas.openxmlformats.org/officeDocument/2006/relationships" r:embed="rId1"/>
        <a:stretch>
          <a:fillRect/>
        </a:stretch>
      </xdr:blipFill>
      <xdr:spPr>
        <a:xfrm>
          <a:off x="638175" y="3143250"/>
          <a:ext cx="4942857" cy="7514286"/>
        </a:xfrm>
        <a:prstGeom prst="rect">
          <a:avLst/>
        </a:prstGeom>
        <a:ln w="15875">
          <a:solidFill>
            <a:schemeClr val="accent1"/>
          </a:solidFill>
        </a:ln>
      </xdr:spPr>
    </xdr:pic>
    <xdr:clientData/>
  </xdr:twoCellAnchor>
  <xdr:twoCellAnchor editAs="oneCell">
    <xdr:from>
      <xdr:col>10</xdr:col>
      <xdr:colOff>0</xdr:colOff>
      <xdr:row>38</xdr:row>
      <xdr:rowOff>0</xdr:rowOff>
    </xdr:from>
    <xdr:to>
      <xdr:col>17</xdr:col>
      <xdr:colOff>256609</xdr:colOff>
      <xdr:row>67</xdr:row>
      <xdr:rowOff>123119</xdr:rowOff>
    </xdr:to>
    <xdr:pic>
      <xdr:nvPicPr>
        <xdr:cNvPr id="5" name="Picture 4">
          <a:extLst>
            <a:ext uri="{FF2B5EF4-FFF2-40B4-BE49-F238E27FC236}">
              <a16:creationId xmlns:a16="http://schemas.microsoft.com/office/drawing/2014/main" id="{66766C45-BA3B-400B-B5CF-D38B3ABE59C6}"/>
            </a:ext>
          </a:extLst>
        </xdr:cNvPr>
        <xdr:cNvPicPr>
          <a:picLocks noChangeAspect="1"/>
        </xdr:cNvPicPr>
      </xdr:nvPicPr>
      <xdr:blipFill>
        <a:blip xmlns:r="http://schemas.openxmlformats.org/officeDocument/2006/relationships" r:embed="rId2"/>
        <a:stretch>
          <a:fillRect/>
        </a:stretch>
      </xdr:blipFill>
      <xdr:spPr>
        <a:xfrm>
          <a:off x="6096000" y="3143250"/>
          <a:ext cx="4523809" cy="5647619"/>
        </a:xfrm>
        <a:prstGeom prst="rect">
          <a:avLst/>
        </a:prstGeom>
        <a:ln w="15875">
          <a:solidFill>
            <a:schemeClr val="accent1"/>
          </a:solidFill>
        </a:ln>
      </xdr:spPr>
    </xdr:pic>
    <xdr:clientData/>
  </xdr:twoCellAnchor>
  <xdr:twoCellAnchor editAs="oneCell">
    <xdr:from>
      <xdr:col>1</xdr:col>
      <xdr:colOff>38100</xdr:colOff>
      <xdr:row>14</xdr:row>
      <xdr:rowOff>38100</xdr:rowOff>
    </xdr:from>
    <xdr:to>
      <xdr:col>23</xdr:col>
      <xdr:colOff>360233</xdr:colOff>
      <xdr:row>35</xdr:row>
      <xdr:rowOff>161409</xdr:rowOff>
    </xdr:to>
    <xdr:pic>
      <xdr:nvPicPr>
        <xdr:cNvPr id="4" name="Picture 3">
          <a:extLst>
            <a:ext uri="{FF2B5EF4-FFF2-40B4-BE49-F238E27FC236}">
              <a16:creationId xmlns:a16="http://schemas.microsoft.com/office/drawing/2014/main" id="{F7E48CD0-7BE7-4E83-826B-3E8C5B30D8A0}"/>
            </a:ext>
          </a:extLst>
        </xdr:cNvPr>
        <xdr:cNvPicPr>
          <a:picLocks noChangeAspect="1"/>
        </xdr:cNvPicPr>
      </xdr:nvPicPr>
      <xdr:blipFill>
        <a:blip xmlns:r="http://schemas.openxmlformats.org/officeDocument/2006/relationships" r:embed="rId3"/>
        <a:stretch>
          <a:fillRect/>
        </a:stretch>
      </xdr:blipFill>
      <xdr:spPr>
        <a:xfrm>
          <a:off x="647700" y="3371850"/>
          <a:ext cx="13733333" cy="4123809"/>
        </a:xfrm>
        <a:prstGeom prst="rect">
          <a:avLst/>
        </a:prstGeom>
        <a:ln w="41275">
          <a:solidFill>
            <a:srgbClr val="FF0000"/>
          </a:solidFill>
        </a:ln>
      </xdr:spPr>
    </xdr:pic>
    <xdr:clientData/>
  </xdr:twoCellAnchor>
  <xdr:twoCellAnchor editAs="oneCell">
    <xdr:from>
      <xdr:col>0</xdr:col>
      <xdr:colOff>552450</xdr:colOff>
      <xdr:row>92</xdr:row>
      <xdr:rowOff>38100</xdr:rowOff>
    </xdr:from>
    <xdr:to>
      <xdr:col>28</xdr:col>
      <xdr:colOff>512221</xdr:colOff>
      <xdr:row>96</xdr:row>
      <xdr:rowOff>180862</xdr:rowOff>
    </xdr:to>
    <xdr:pic>
      <xdr:nvPicPr>
        <xdr:cNvPr id="2" name="Picture 1">
          <a:extLst>
            <a:ext uri="{FF2B5EF4-FFF2-40B4-BE49-F238E27FC236}">
              <a16:creationId xmlns:a16="http://schemas.microsoft.com/office/drawing/2014/main" id="{46AA960B-7027-4C5F-9AE6-841B33F51A36}"/>
            </a:ext>
          </a:extLst>
        </xdr:cNvPr>
        <xdr:cNvPicPr>
          <a:picLocks noChangeAspect="1"/>
        </xdr:cNvPicPr>
      </xdr:nvPicPr>
      <xdr:blipFill>
        <a:blip xmlns:r="http://schemas.openxmlformats.org/officeDocument/2006/relationships" r:embed="rId4"/>
        <a:stretch>
          <a:fillRect/>
        </a:stretch>
      </xdr:blipFill>
      <xdr:spPr>
        <a:xfrm>
          <a:off x="552450" y="18230850"/>
          <a:ext cx="17028571" cy="904762"/>
        </a:xfrm>
        <a:prstGeom prst="rect">
          <a:avLst/>
        </a:prstGeom>
      </xdr:spPr>
    </xdr:pic>
    <xdr:clientData/>
  </xdr:twoCellAnchor>
  <xdr:twoCellAnchor editAs="oneCell">
    <xdr:from>
      <xdr:col>1</xdr:col>
      <xdr:colOff>0</xdr:colOff>
      <xdr:row>85</xdr:row>
      <xdr:rowOff>0</xdr:rowOff>
    </xdr:from>
    <xdr:to>
      <xdr:col>28</xdr:col>
      <xdr:colOff>512228</xdr:colOff>
      <xdr:row>92</xdr:row>
      <xdr:rowOff>56976</xdr:rowOff>
    </xdr:to>
    <xdr:pic>
      <xdr:nvPicPr>
        <xdr:cNvPr id="7" name="Picture 6">
          <a:extLst>
            <a:ext uri="{FF2B5EF4-FFF2-40B4-BE49-F238E27FC236}">
              <a16:creationId xmlns:a16="http://schemas.microsoft.com/office/drawing/2014/main" id="{72FF0455-2133-4319-8C25-498BE469D702}"/>
            </a:ext>
          </a:extLst>
        </xdr:cNvPr>
        <xdr:cNvPicPr>
          <a:picLocks noChangeAspect="1"/>
        </xdr:cNvPicPr>
      </xdr:nvPicPr>
      <xdr:blipFill>
        <a:blip xmlns:r="http://schemas.openxmlformats.org/officeDocument/2006/relationships" r:embed="rId5"/>
        <a:stretch>
          <a:fillRect/>
        </a:stretch>
      </xdr:blipFill>
      <xdr:spPr>
        <a:xfrm>
          <a:off x="609600" y="16859250"/>
          <a:ext cx="16971428" cy="1390476"/>
        </a:xfrm>
        <a:prstGeom prst="rect">
          <a:avLst/>
        </a:prstGeom>
        <a:ln>
          <a:solidFill>
            <a:schemeClr val="accent1"/>
          </a:solidFill>
        </a:ln>
      </xdr:spPr>
    </xdr:pic>
    <xdr:clientData/>
  </xdr:twoCellAnchor>
  <xdr:twoCellAnchor editAs="oneCell">
    <xdr:from>
      <xdr:col>1</xdr:col>
      <xdr:colOff>0</xdr:colOff>
      <xdr:row>98</xdr:row>
      <xdr:rowOff>0</xdr:rowOff>
    </xdr:from>
    <xdr:to>
      <xdr:col>26</xdr:col>
      <xdr:colOff>283809</xdr:colOff>
      <xdr:row>101</xdr:row>
      <xdr:rowOff>66595</xdr:rowOff>
    </xdr:to>
    <xdr:pic>
      <xdr:nvPicPr>
        <xdr:cNvPr id="9" name="Picture 8">
          <a:extLst>
            <a:ext uri="{FF2B5EF4-FFF2-40B4-BE49-F238E27FC236}">
              <a16:creationId xmlns:a16="http://schemas.microsoft.com/office/drawing/2014/main" id="{22D3E4B7-7130-4322-BDC6-3470C84DADD0}"/>
            </a:ext>
          </a:extLst>
        </xdr:cNvPr>
        <xdr:cNvPicPr>
          <a:picLocks noChangeAspect="1"/>
        </xdr:cNvPicPr>
      </xdr:nvPicPr>
      <xdr:blipFill>
        <a:blip xmlns:r="http://schemas.openxmlformats.org/officeDocument/2006/relationships" r:embed="rId6"/>
        <a:stretch>
          <a:fillRect/>
        </a:stretch>
      </xdr:blipFill>
      <xdr:spPr>
        <a:xfrm>
          <a:off x="609600" y="19335750"/>
          <a:ext cx="15523809" cy="638095"/>
        </a:xfrm>
        <a:prstGeom prst="rect">
          <a:avLst/>
        </a:prstGeom>
        <a:ln>
          <a:solidFill>
            <a:schemeClr val="accent1"/>
          </a:solidFill>
        </a:ln>
      </xdr:spPr>
    </xdr:pic>
    <xdr:clientData/>
  </xdr:twoCellAnchor>
  <xdr:twoCellAnchor editAs="oneCell">
    <xdr:from>
      <xdr:col>1</xdr:col>
      <xdr:colOff>9525</xdr:colOff>
      <xdr:row>101</xdr:row>
      <xdr:rowOff>76200</xdr:rowOff>
    </xdr:from>
    <xdr:to>
      <xdr:col>26</xdr:col>
      <xdr:colOff>312382</xdr:colOff>
      <xdr:row>106</xdr:row>
      <xdr:rowOff>18938</xdr:rowOff>
    </xdr:to>
    <xdr:pic>
      <xdr:nvPicPr>
        <xdr:cNvPr id="10" name="Picture 9">
          <a:extLst>
            <a:ext uri="{FF2B5EF4-FFF2-40B4-BE49-F238E27FC236}">
              <a16:creationId xmlns:a16="http://schemas.microsoft.com/office/drawing/2014/main" id="{C667157A-5C3A-4291-9897-60F4500B9BD4}"/>
            </a:ext>
          </a:extLst>
        </xdr:cNvPr>
        <xdr:cNvPicPr>
          <a:picLocks noChangeAspect="1"/>
        </xdr:cNvPicPr>
      </xdr:nvPicPr>
      <xdr:blipFill>
        <a:blip xmlns:r="http://schemas.openxmlformats.org/officeDocument/2006/relationships" r:embed="rId7"/>
        <a:stretch>
          <a:fillRect/>
        </a:stretch>
      </xdr:blipFill>
      <xdr:spPr>
        <a:xfrm>
          <a:off x="619125" y="19983450"/>
          <a:ext cx="15542857" cy="895238"/>
        </a:xfrm>
        <a:prstGeom prst="rect">
          <a:avLst/>
        </a:prstGeom>
        <a:ln>
          <a:solidFill>
            <a:schemeClr val="accent1"/>
          </a:solid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15</xdr:col>
      <xdr:colOff>408457</xdr:colOff>
      <xdr:row>36</xdr:row>
      <xdr:rowOff>123190</xdr:rowOff>
    </xdr:to>
    <xdr:pic>
      <xdr:nvPicPr>
        <xdr:cNvPr id="2" name="Picture 1">
          <a:extLst>
            <a:ext uri="{FF2B5EF4-FFF2-40B4-BE49-F238E27FC236}">
              <a16:creationId xmlns:a16="http://schemas.microsoft.com/office/drawing/2014/main" id="{F24CE9FA-4C30-40F5-A2B7-8422A68AE3AC}"/>
            </a:ext>
          </a:extLst>
        </xdr:cNvPr>
        <xdr:cNvPicPr>
          <a:picLocks noChangeAspect="1"/>
        </xdr:cNvPicPr>
      </xdr:nvPicPr>
      <xdr:blipFill>
        <a:blip xmlns:r="http://schemas.openxmlformats.org/officeDocument/2006/relationships" r:embed="rId1"/>
        <a:stretch>
          <a:fillRect/>
        </a:stretch>
      </xdr:blipFill>
      <xdr:spPr>
        <a:xfrm>
          <a:off x="609600" y="1905000"/>
          <a:ext cx="8942857" cy="5076190"/>
        </a:xfrm>
        <a:prstGeom prst="rect">
          <a:avLst/>
        </a:prstGeom>
        <a:ln>
          <a:solidFill>
            <a:schemeClr val="accent1"/>
          </a:solidFill>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0</xdr:colOff>
      <xdr:row>9</xdr:row>
      <xdr:rowOff>0</xdr:rowOff>
    </xdr:from>
    <xdr:to>
      <xdr:col>10</xdr:col>
      <xdr:colOff>18438</xdr:colOff>
      <xdr:row>23</xdr:row>
      <xdr:rowOff>104429</xdr:rowOff>
    </xdr:to>
    <xdr:pic>
      <xdr:nvPicPr>
        <xdr:cNvPr id="3" name="Picture 2">
          <a:extLst>
            <a:ext uri="{FF2B5EF4-FFF2-40B4-BE49-F238E27FC236}">
              <a16:creationId xmlns:a16="http://schemas.microsoft.com/office/drawing/2014/main" id="{5F7C1565-8D57-4BF9-8B47-146852416A18}"/>
            </a:ext>
          </a:extLst>
        </xdr:cNvPr>
        <xdr:cNvPicPr>
          <a:picLocks noChangeAspect="1"/>
        </xdr:cNvPicPr>
      </xdr:nvPicPr>
      <xdr:blipFill>
        <a:blip xmlns:r="http://schemas.openxmlformats.org/officeDocument/2006/relationships" r:embed="rId1"/>
        <a:stretch>
          <a:fillRect/>
        </a:stretch>
      </xdr:blipFill>
      <xdr:spPr>
        <a:xfrm>
          <a:off x="800100" y="1838325"/>
          <a:ext cx="4895238" cy="2771429"/>
        </a:xfrm>
        <a:prstGeom prst="rect">
          <a:avLst/>
        </a:prstGeom>
        <a:ln w="15875">
          <a:solidFill>
            <a:schemeClr val="accent1"/>
          </a:solidFill>
        </a:ln>
      </xdr:spPr>
    </xdr:pic>
    <xdr:clientData/>
  </xdr:twoCellAnchor>
  <xdr:twoCellAnchor editAs="oneCell">
    <xdr:from>
      <xdr:col>2</xdr:col>
      <xdr:colOff>0</xdr:colOff>
      <xdr:row>27</xdr:row>
      <xdr:rowOff>0</xdr:rowOff>
    </xdr:from>
    <xdr:to>
      <xdr:col>9</xdr:col>
      <xdr:colOff>275657</xdr:colOff>
      <xdr:row>40</xdr:row>
      <xdr:rowOff>75881</xdr:rowOff>
    </xdr:to>
    <xdr:pic>
      <xdr:nvPicPr>
        <xdr:cNvPr id="4" name="Picture 3">
          <a:extLst>
            <a:ext uri="{FF2B5EF4-FFF2-40B4-BE49-F238E27FC236}">
              <a16:creationId xmlns:a16="http://schemas.microsoft.com/office/drawing/2014/main" id="{AF7E01D2-F366-4934-9071-4682319B9C65}"/>
            </a:ext>
          </a:extLst>
        </xdr:cNvPr>
        <xdr:cNvPicPr>
          <a:picLocks noChangeAspect="1"/>
        </xdr:cNvPicPr>
      </xdr:nvPicPr>
      <xdr:blipFill>
        <a:blip xmlns:r="http://schemas.openxmlformats.org/officeDocument/2006/relationships" r:embed="rId2"/>
        <a:stretch>
          <a:fillRect/>
        </a:stretch>
      </xdr:blipFill>
      <xdr:spPr>
        <a:xfrm>
          <a:off x="800100" y="5267325"/>
          <a:ext cx="4542857" cy="2552381"/>
        </a:xfrm>
        <a:prstGeom prst="rect">
          <a:avLst/>
        </a:prstGeom>
        <a:ln w="15875">
          <a:solidFill>
            <a:schemeClr val="accent1"/>
          </a:solidFill>
        </a:ln>
      </xdr:spPr>
    </xdr:pic>
    <xdr:clientData/>
  </xdr:twoCellAnchor>
  <xdr:twoCellAnchor editAs="oneCell">
    <xdr:from>
      <xdr:col>2</xdr:col>
      <xdr:colOff>0</xdr:colOff>
      <xdr:row>42</xdr:row>
      <xdr:rowOff>0</xdr:rowOff>
    </xdr:from>
    <xdr:to>
      <xdr:col>9</xdr:col>
      <xdr:colOff>580419</xdr:colOff>
      <xdr:row>56</xdr:row>
      <xdr:rowOff>85381</xdr:rowOff>
    </xdr:to>
    <xdr:pic>
      <xdr:nvPicPr>
        <xdr:cNvPr id="6" name="Picture 5">
          <a:extLst>
            <a:ext uri="{FF2B5EF4-FFF2-40B4-BE49-F238E27FC236}">
              <a16:creationId xmlns:a16="http://schemas.microsoft.com/office/drawing/2014/main" id="{109F038C-56F3-4DC3-B2DA-0A4FA93D04CF}"/>
            </a:ext>
          </a:extLst>
        </xdr:cNvPr>
        <xdr:cNvPicPr>
          <a:picLocks noChangeAspect="1"/>
        </xdr:cNvPicPr>
      </xdr:nvPicPr>
      <xdr:blipFill>
        <a:blip xmlns:r="http://schemas.openxmlformats.org/officeDocument/2006/relationships" r:embed="rId3"/>
        <a:stretch>
          <a:fillRect/>
        </a:stretch>
      </xdr:blipFill>
      <xdr:spPr>
        <a:xfrm>
          <a:off x="800100" y="8124825"/>
          <a:ext cx="4847619" cy="2752381"/>
        </a:xfrm>
        <a:prstGeom prst="rect">
          <a:avLst/>
        </a:prstGeom>
        <a:ln w="15875">
          <a:solidFill>
            <a:schemeClr val="accent1"/>
          </a:solidFill>
        </a:ln>
      </xdr:spPr>
    </xdr:pic>
    <xdr:clientData/>
  </xdr:twoCellAnchor>
  <xdr:twoCellAnchor editAs="oneCell">
    <xdr:from>
      <xdr:col>2</xdr:col>
      <xdr:colOff>0</xdr:colOff>
      <xdr:row>58</xdr:row>
      <xdr:rowOff>0</xdr:rowOff>
    </xdr:from>
    <xdr:to>
      <xdr:col>10</xdr:col>
      <xdr:colOff>37486</xdr:colOff>
      <xdr:row>72</xdr:row>
      <xdr:rowOff>85381</xdr:rowOff>
    </xdr:to>
    <xdr:pic>
      <xdr:nvPicPr>
        <xdr:cNvPr id="7" name="Picture 6">
          <a:extLst>
            <a:ext uri="{FF2B5EF4-FFF2-40B4-BE49-F238E27FC236}">
              <a16:creationId xmlns:a16="http://schemas.microsoft.com/office/drawing/2014/main" id="{D9A9658A-5141-4ECB-8C41-6C44FF38F037}"/>
            </a:ext>
          </a:extLst>
        </xdr:cNvPr>
        <xdr:cNvPicPr>
          <a:picLocks noChangeAspect="1"/>
        </xdr:cNvPicPr>
      </xdr:nvPicPr>
      <xdr:blipFill>
        <a:blip xmlns:r="http://schemas.openxmlformats.org/officeDocument/2006/relationships" r:embed="rId4"/>
        <a:stretch>
          <a:fillRect/>
        </a:stretch>
      </xdr:blipFill>
      <xdr:spPr>
        <a:xfrm>
          <a:off x="800100" y="11172825"/>
          <a:ext cx="4914286" cy="2752381"/>
        </a:xfrm>
        <a:prstGeom prst="rect">
          <a:avLst/>
        </a:prstGeom>
        <a:ln w="15875">
          <a:solidFill>
            <a:schemeClr val="accent1"/>
          </a:solidFill>
        </a:ln>
      </xdr:spPr>
    </xdr:pic>
    <xdr:clientData/>
  </xdr:twoCellAnchor>
  <xdr:twoCellAnchor editAs="oneCell">
    <xdr:from>
      <xdr:col>2</xdr:col>
      <xdr:colOff>0</xdr:colOff>
      <xdr:row>73</xdr:row>
      <xdr:rowOff>0</xdr:rowOff>
    </xdr:from>
    <xdr:to>
      <xdr:col>10</xdr:col>
      <xdr:colOff>37486</xdr:colOff>
      <xdr:row>87</xdr:row>
      <xdr:rowOff>85381</xdr:rowOff>
    </xdr:to>
    <xdr:pic>
      <xdr:nvPicPr>
        <xdr:cNvPr id="8" name="Picture 7">
          <a:extLst>
            <a:ext uri="{FF2B5EF4-FFF2-40B4-BE49-F238E27FC236}">
              <a16:creationId xmlns:a16="http://schemas.microsoft.com/office/drawing/2014/main" id="{DF927AA1-8E85-4625-8160-3FCD517C05A3}"/>
            </a:ext>
          </a:extLst>
        </xdr:cNvPr>
        <xdr:cNvPicPr>
          <a:picLocks noChangeAspect="1"/>
        </xdr:cNvPicPr>
      </xdr:nvPicPr>
      <xdr:blipFill>
        <a:blip xmlns:r="http://schemas.openxmlformats.org/officeDocument/2006/relationships" r:embed="rId5"/>
        <a:stretch>
          <a:fillRect/>
        </a:stretch>
      </xdr:blipFill>
      <xdr:spPr>
        <a:xfrm>
          <a:off x="800100" y="14030325"/>
          <a:ext cx="4914286" cy="2752381"/>
        </a:xfrm>
        <a:prstGeom prst="rect">
          <a:avLst/>
        </a:prstGeom>
        <a:ln w="15875">
          <a:solidFill>
            <a:schemeClr val="accent1"/>
          </a:solidFill>
        </a:ln>
      </xdr:spPr>
    </xdr:pic>
    <xdr:clientData/>
  </xdr:twoCellAnchor>
  <xdr:twoCellAnchor editAs="oneCell">
    <xdr:from>
      <xdr:col>2</xdr:col>
      <xdr:colOff>0</xdr:colOff>
      <xdr:row>88</xdr:row>
      <xdr:rowOff>0</xdr:rowOff>
    </xdr:from>
    <xdr:to>
      <xdr:col>10</xdr:col>
      <xdr:colOff>8914</xdr:colOff>
      <xdr:row>102</xdr:row>
      <xdr:rowOff>113952</xdr:rowOff>
    </xdr:to>
    <xdr:pic>
      <xdr:nvPicPr>
        <xdr:cNvPr id="9" name="Picture 8">
          <a:extLst>
            <a:ext uri="{FF2B5EF4-FFF2-40B4-BE49-F238E27FC236}">
              <a16:creationId xmlns:a16="http://schemas.microsoft.com/office/drawing/2014/main" id="{87F057D2-1F97-42FB-8230-980B3467041E}"/>
            </a:ext>
          </a:extLst>
        </xdr:cNvPr>
        <xdr:cNvPicPr>
          <a:picLocks noChangeAspect="1"/>
        </xdr:cNvPicPr>
      </xdr:nvPicPr>
      <xdr:blipFill>
        <a:blip xmlns:r="http://schemas.openxmlformats.org/officeDocument/2006/relationships" r:embed="rId6"/>
        <a:stretch>
          <a:fillRect/>
        </a:stretch>
      </xdr:blipFill>
      <xdr:spPr>
        <a:xfrm>
          <a:off x="800100" y="16887825"/>
          <a:ext cx="4885714" cy="2780952"/>
        </a:xfrm>
        <a:prstGeom prst="rect">
          <a:avLst/>
        </a:prstGeom>
        <a:ln w="15875">
          <a:solidFill>
            <a:schemeClr val="accent1"/>
          </a:solidFill>
        </a:ln>
      </xdr:spPr>
    </xdr:pic>
    <xdr:clientData/>
  </xdr:twoCellAnchor>
  <xdr:twoCellAnchor editAs="oneCell">
    <xdr:from>
      <xdr:col>1</xdr:col>
      <xdr:colOff>438150</xdr:colOff>
      <xdr:row>103</xdr:row>
      <xdr:rowOff>104775</xdr:rowOff>
    </xdr:from>
    <xdr:to>
      <xdr:col>10</xdr:col>
      <xdr:colOff>8913</xdr:colOff>
      <xdr:row>118</xdr:row>
      <xdr:rowOff>18704</xdr:rowOff>
    </xdr:to>
    <xdr:pic>
      <xdr:nvPicPr>
        <xdr:cNvPr id="10" name="Picture 9">
          <a:extLst>
            <a:ext uri="{FF2B5EF4-FFF2-40B4-BE49-F238E27FC236}">
              <a16:creationId xmlns:a16="http://schemas.microsoft.com/office/drawing/2014/main" id="{9474D271-332A-40F4-A17F-92EAC4184BB9}"/>
            </a:ext>
          </a:extLst>
        </xdr:cNvPr>
        <xdr:cNvPicPr>
          <a:picLocks noChangeAspect="1"/>
        </xdr:cNvPicPr>
      </xdr:nvPicPr>
      <xdr:blipFill>
        <a:blip xmlns:r="http://schemas.openxmlformats.org/officeDocument/2006/relationships" r:embed="rId7"/>
        <a:stretch>
          <a:fillRect/>
        </a:stretch>
      </xdr:blipFill>
      <xdr:spPr>
        <a:xfrm>
          <a:off x="790575" y="19850100"/>
          <a:ext cx="4895238" cy="2771429"/>
        </a:xfrm>
        <a:prstGeom prst="rect">
          <a:avLst/>
        </a:prstGeom>
        <a:ln w="15875">
          <a:solidFill>
            <a:schemeClr val="accent1"/>
          </a:solidFill>
        </a:ln>
      </xdr:spPr>
    </xdr:pic>
    <xdr:clientData/>
  </xdr:twoCellAnchor>
  <xdr:twoCellAnchor editAs="oneCell">
    <xdr:from>
      <xdr:col>2</xdr:col>
      <xdr:colOff>0</xdr:colOff>
      <xdr:row>119</xdr:row>
      <xdr:rowOff>0</xdr:rowOff>
    </xdr:from>
    <xdr:to>
      <xdr:col>10</xdr:col>
      <xdr:colOff>27962</xdr:colOff>
      <xdr:row>133</xdr:row>
      <xdr:rowOff>47286</xdr:rowOff>
    </xdr:to>
    <xdr:pic>
      <xdr:nvPicPr>
        <xdr:cNvPr id="11" name="Picture 10">
          <a:extLst>
            <a:ext uri="{FF2B5EF4-FFF2-40B4-BE49-F238E27FC236}">
              <a16:creationId xmlns:a16="http://schemas.microsoft.com/office/drawing/2014/main" id="{3AF88902-69DB-4128-AE28-6FE70DA44B1A}"/>
            </a:ext>
          </a:extLst>
        </xdr:cNvPr>
        <xdr:cNvPicPr>
          <a:picLocks noChangeAspect="1"/>
        </xdr:cNvPicPr>
      </xdr:nvPicPr>
      <xdr:blipFill>
        <a:blip xmlns:r="http://schemas.openxmlformats.org/officeDocument/2006/relationships" r:embed="rId8"/>
        <a:stretch>
          <a:fillRect/>
        </a:stretch>
      </xdr:blipFill>
      <xdr:spPr>
        <a:xfrm>
          <a:off x="800100" y="22793325"/>
          <a:ext cx="4904762" cy="2714286"/>
        </a:xfrm>
        <a:prstGeom prst="rect">
          <a:avLst/>
        </a:prstGeom>
        <a:ln w="15875">
          <a:solidFill>
            <a:schemeClr val="accent1"/>
          </a:solidFill>
        </a:ln>
      </xdr:spPr>
    </xdr:pic>
    <xdr:clientData/>
  </xdr:twoCellAnchor>
  <xdr:twoCellAnchor editAs="oneCell">
    <xdr:from>
      <xdr:col>2</xdr:col>
      <xdr:colOff>0</xdr:colOff>
      <xdr:row>134</xdr:row>
      <xdr:rowOff>0</xdr:rowOff>
    </xdr:from>
    <xdr:to>
      <xdr:col>9</xdr:col>
      <xdr:colOff>370895</xdr:colOff>
      <xdr:row>147</xdr:row>
      <xdr:rowOff>180643</xdr:rowOff>
    </xdr:to>
    <xdr:pic>
      <xdr:nvPicPr>
        <xdr:cNvPr id="12" name="Picture 11">
          <a:extLst>
            <a:ext uri="{FF2B5EF4-FFF2-40B4-BE49-F238E27FC236}">
              <a16:creationId xmlns:a16="http://schemas.microsoft.com/office/drawing/2014/main" id="{D5CE0DAA-7AE6-486D-AC7E-8E6C6B07C0B3}"/>
            </a:ext>
          </a:extLst>
        </xdr:cNvPr>
        <xdr:cNvPicPr>
          <a:picLocks noChangeAspect="1"/>
        </xdr:cNvPicPr>
      </xdr:nvPicPr>
      <xdr:blipFill>
        <a:blip xmlns:r="http://schemas.openxmlformats.org/officeDocument/2006/relationships" r:embed="rId9"/>
        <a:stretch>
          <a:fillRect/>
        </a:stretch>
      </xdr:blipFill>
      <xdr:spPr>
        <a:xfrm>
          <a:off x="800100" y="25650825"/>
          <a:ext cx="4638095" cy="2657143"/>
        </a:xfrm>
        <a:prstGeom prst="rect">
          <a:avLst/>
        </a:prstGeom>
        <a:ln w="15875">
          <a:solidFill>
            <a:schemeClr val="accent1"/>
          </a:solidFill>
        </a:ln>
      </xdr:spPr>
    </xdr:pic>
    <xdr:clientData/>
  </xdr:twoCellAnchor>
  <xdr:twoCellAnchor editAs="oneCell">
    <xdr:from>
      <xdr:col>2</xdr:col>
      <xdr:colOff>0</xdr:colOff>
      <xdr:row>149</xdr:row>
      <xdr:rowOff>0</xdr:rowOff>
    </xdr:from>
    <xdr:to>
      <xdr:col>9</xdr:col>
      <xdr:colOff>589943</xdr:colOff>
      <xdr:row>163</xdr:row>
      <xdr:rowOff>85381</xdr:rowOff>
    </xdr:to>
    <xdr:pic>
      <xdr:nvPicPr>
        <xdr:cNvPr id="13" name="Picture 12">
          <a:extLst>
            <a:ext uri="{FF2B5EF4-FFF2-40B4-BE49-F238E27FC236}">
              <a16:creationId xmlns:a16="http://schemas.microsoft.com/office/drawing/2014/main" id="{3CB941A0-8403-4D1A-ADEE-13DBDD796985}"/>
            </a:ext>
          </a:extLst>
        </xdr:cNvPr>
        <xdr:cNvPicPr>
          <a:picLocks noChangeAspect="1"/>
        </xdr:cNvPicPr>
      </xdr:nvPicPr>
      <xdr:blipFill>
        <a:blip xmlns:r="http://schemas.openxmlformats.org/officeDocument/2006/relationships" r:embed="rId10"/>
        <a:stretch>
          <a:fillRect/>
        </a:stretch>
      </xdr:blipFill>
      <xdr:spPr>
        <a:xfrm>
          <a:off x="800100" y="28508325"/>
          <a:ext cx="4857143" cy="2752381"/>
        </a:xfrm>
        <a:prstGeom prst="rect">
          <a:avLst/>
        </a:prstGeom>
        <a:ln w="15875">
          <a:solidFill>
            <a:schemeClr val="accent1"/>
          </a:solidFill>
        </a:ln>
      </xdr:spPr>
    </xdr:pic>
    <xdr:clientData/>
  </xdr:twoCellAnchor>
  <xdr:twoCellAnchor editAs="oneCell">
    <xdr:from>
      <xdr:col>2</xdr:col>
      <xdr:colOff>0</xdr:colOff>
      <xdr:row>165</xdr:row>
      <xdr:rowOff>0</xdr:rowOff>
    </xdr:from>
    <xdr:to>
      <xdr:col>10</xdr:col>
      <xdr:colOff>8914</xdr:colOff>
      <xdr:row>179</xdr:row>
      <xdr:rowOff>94905</xdr:rowOff>
    </xdr:to>
    <xdr:pic>
      <xdr:nvPicPr>
        <xdr:cNvPr id="14" name="Picture 13">
          <a:extLst>
            <a:ext uri="{FF2B5EF4-FFF2-40B4-BE49-F238E27FC236}">
              <a16:creationId xmlns:a16="http://schemas.microsoft.com/office/drawing/2014/main" id="{37624B69-B582-4498-B81C-CDFDA433BC2E}"/>
            </a:ext>
          </a:extLst>
        </xdr:cNvPr>
        <xdr:cNvPicPr>
          <a:picLocks noChangeAspect="1"/>
        </xdr:cNvPicPr>
      </xdr:nvPicPr>
      <xdr:blipFill>
        <a:blip xmlns:r="http://schemas.openxmlformats.org/officeDocument/2006/relationships" r:embed="rId11"/>
        <a:stretch>
          <a:fillRect/>
        </a:stretch>
      </xdr:blipFill>
      <xdr:spPr>
        <a:xfrm>
          <a:off x="800100" y="31556325"/>
          <a:ext cx="4885714" cy="2761905"/>
        </a:xfrm>
        <a:prstGeom prst="rect">
          <a:avLst/>
        </a:prstGeom>
        <a:ln w="15875">
          <a:solidFill>
            <a:schemeClr val="accent1"/>
          </a:solidFill>
        </a:ln>
      </xdr:spPr>
    </xdr:pic>
    <xdr:clientData/>
  </xdr:twoCellAnchor>
  <xdr:twoCellAnchor editAs="oneCell">
    <xdr:from>
      <xdr:col>2</xdr:col>
      <xdr:colOff>0</xdr:colOff>
      <xdr:row>181</xdr:row>
      <xdr:rowOff>0</xdr:rowOff>
    </xdr:from>
    <xdr:to>
      <xdr:col>10</xdr:col>
      <xdr:colOff>37486</xdr:colOff>
      <xdr:row>195</xdr:row>
      <xdr:rowOff>85381</xdr:rowOff>
    </xdr:to>
    <xdr:pic>
      <xdr:nvPicPr>
        <xdr:cNvPr id="15" name="Picture 14">
          <a:extLst>
            <a:ext uri="{FF2B5EF4-FFF2-40B4-BE49-F238E27FC236}">
              <a16:creationId xmlns:a16="http://schemas.microsoft.com/office/drawing/2014/main" id="{8BC1A017-D4A1-40C0-BF5C-C0DB078CD560}"/>
            </a:ext>
          </a:extLst>
        </xdr:cNvPr>
        <xdr:cNvPicPr>
          <a:picLocks noChangeAspect="1"/>
        </xdr:cNvPicPr>
      </xdr:nvPicPr>
      <xdr:blipFill>
        <a:blip xmlns:r="http://schemas.openxmlformats.org/officeDocument/2006/relationships" r:embed="rId12"/>
        <a:stretch>
          <a:fillRect/>
        </a:stretch>
      </xdr:blipFill>
      <xdr:spPr>
        <a:xfrm>
          <a:off x="800100" y="34604325"/>
          <a:ext cx="4914286" cy="2752381"/>
        </a:xfrm>
        <a:prstGeom prst="rect">
          <a:avLst/>
        </a:prstGeom>
        <a:ln w="15875">
          <a:solidFill>
            <a:schemeClr val="accent1"/>
          </a:solidFill>
        </a:ln>
      </xdr:spPr>
    </xdr:pic>
    <xdr:clientData/>
  </xdr:twoCellAnchor>
  <xdr:twoCellAnchor editAs="oneCell">
    <xdr:from>
      <xdr:col>2</xdr:col>
      <xdr:colOff>0</xdr:colOff>
      <xdr:row>197</xdr:row>
      <xdr:rowOff>0</xdr:rowOff>
    </xdr:from>
    <xdr:to>
      <xdr:col>10</xdr:col>
      <xdr:colOff>27962</xdr:colOff>
      <xdr:row>211</xdr:row>
      <xdr:rowOff>66333</xdr:rowOff>
    </xdr:to>
    <xdr:pic>
      <xdr:nvPicPr>
        <xdr:cNvPr id="16" name="Picture 15">
          <a:extLst>
            <a:ext uri="{FF2B5EF4-FFF2-40B4-BE49-F238E27FC236}">
              <a16:creationId xmlns:a16="http://schemas.microsoft.com/office/drawing/2014/main" id="{275AB169-DE70-4034-90F8-F7795A2F59A7}"/>
            </a:ext>
          </a:extLst>
        </xdr:cNvPr>
        <xdr:cNvPicPr>
          <a:picLocks noChangeAspect="1"/>
        </xdr:cNvPicPr>
      </xdr:nvPicPr>
      <xdr:blipFill>
        <a:blip xmlns:r="http://schemas.openxmlformats.org/officeDocument/2006/relationships" r:embed="rId13"/>
        <a:stretch>
          <a:fillRect/>
        </a:stretch>
      </xdr:blipFill>
      <xdr:spPr>
        <a:xfrm>
          <a:off x="800100" y="37652325"/>
          <a:ext cx="4904762" cy="2733333"/>
        </a:xfrm>
        <a:prstGeom prst="rect">
          <a:avLst/>
        </a:prstGeom>
        <a:ln>
          <a:solidFill>
            <a:schemeClr val="accent1"/>
          </a:solidFill>
        </a:ln>
      </xdr:spPr>
    </xdr:pic>
    <xdr:clientData/>
  </xdr:twoCellAnchor>
  <xdr:twoCellAnchor editAs="oneCell">
    <xdr:from>
      <xdr:col>2</xdr:col>
      <xdr:colOff>0</xdr:colOff>
      <xdr:row>212</xdr:row>
      <xdr:rowOff>0</xdr:rowOff>
    </xdr:from>
    <xdr:to>
      <xdr:col>10</xdr:col>
      <xdr:colOff>47009</xdr:colOff>
      <xdr:row>226</xdr:row>
      <xdr:rowOff>104429</xdr:rowOff>
    </xdr:to>
    <xdr:pic>
      <xdr:nvPicPr>
        <xdr:cNvPr id="18" name="Picture 17">
          <a:extLst>
            <a:ext uri="{FF2B5EF4-FFF2-40B4-BE49-F238E27FC236}">
              <a16:creationId xmlns:a16="http://schemas.microsoft.com/office/drawing/2014/main" id="{1715A3F5-9E8F-4CEE-9612-0387A9DDAFD5}"/>
            </a:ext>
          </a:extLst>
        </xdr:cNvPr>
        <xdr:cNvPicPr>
          <a:picLocks noChangeAspect="1"/>
        </xdr:cNvPicPr>
      </xdr:nvPicPr>
      <xdr:blipFill>
        <a:blip xmlns:r="http://schemas.openxmlformats.org/officeDocument/2006/relationships" r:embed="rId14"/>
        <a:stretch>
          <a:fillRect/>
        </a:stretch>
      </xdr:blipFill>
      <xdr:spPr>
        <a:xfrm>
          <a:off x="800100" y="40509825"/>
          <a:ext cx="4923809" cy="277142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590550</xdr:colOff>
      <xdr:row>5</xdr:row>
      <xdr:rowOff>123824</xdr:rowOff>
    </xdr:from>
    <xdr:to>
      <xdr:col>12</xdr:col>
      <xdr:colOff>574299</xdr:colOff>
      <xdr:row>39</xdr:row>
      <xdr:rowOff>103877</xdr:rowOff>
    </xdr:to>
    <xdr:pic>
      <xdr:nvPicPr>
        <xdr:cNvPr id="2" name="Picture 1">
          <a:extLst>
            <a:ext uri="{FF2B5EF4-FFF2-40B4-BE49-F238E27FC236}">
              <a16:creationId xmlns:a16="http://schemas.microsoft.com/office/drawing/2014/main" id="{60FF8109-8F71-4AC8-B149-9583783C08AD}"/>
            </a:ext>
          </a:extLst>
        </xdr:cNvPr>
        <xdr:cNvPicPr>
          <a:picLocks noChangeAspect="1"/>
        </xdr:cNvPicPr>
      </xdr:nvPicPr>
      <xdr:blipFill>
        <a:blip xmlns:r="http://schemas.openxmlformats.org/officeDocument/2006/relationships" r:embed="rId1"/>
        <a:stretch>
          <a:fillRect/>
        </a:stretch>
      </xdr:blipFill>
      <xdr:spPr>
        <a:xfrm>
          <a:off x="1809750" y="1133474"/>
          <a:ext cx="6079749" cy="6457053"/>
        </a:xfrm>
        <a:prstGeom prst="rect">
          <a:avLst/>
        </a:prstGeom>
        <a:ln>
          <a:solidFill>
            <a:schemeClr val="accent1"/>
          </a:solidFill>
        </a:ln>
      </xdr:spPr>
    </xdr:pic>
    <xdr:clientData/>
  </xdr:twoCellAnchor>
  <xdr:twoCellAnchor editAs="oneCell">
    <xdr:from>
      <xdr:col>2</xdr:col>
      <xdr:colOff>590550</xdr:colOff>
      <xdr:row>40</xdr:row>
      <xdr:rowOff>9525</xdr:rowOff>
    </xdr:from>
    <xdr:to>
      <xdr:col>12</xdr:col>
      <xdr:colOff>593403</xdr:colOff>
      <xdr:row>52</xdr:row>
      <xdr:rowOff>37783</xdr:rowOff>
    </xdr:to>
    <xdr:pic>
      <xdr:nvPicPr>
        <xdr:cNvPr id="3" name="Picture 2">
          <a:extLst>
            <a:ext uri="{FF2B5EF4-FFF2-40B4-BE49-F238E27FC236}">
              <a16:creationId xmlns:a16="http://schemas.microsoft.com/office/drawing/2014/main" id="{06BAA2D5-6DA1-49CD-AF4A-CE40AD570A1B}"/>
            </a:ext>
          </a:extLst>
        </xdr:cNvPr>
        <xdr:cNvPicPr>
          <a:picLocks noChangeAspect="1"/>
        </xdr:cNvPicPr>
      </xdr:nvPicPr>
      <xdr:blipFill>
        <a:blip xmlns:r="http://schemas.openxmlformats.org/officeDocument/2006/relationships" r:embed="rId2"/>
        <a:stretch>
          <a:fillRect/>
        </a:stretch>
      </xdr:blipFill>
      <xdr:spPr>
        <a:xfrm>
          <a:off x="1809750" y="7686675"/>
          <a:ext cx="6098853" cy="2314258"/>
        </a:xfrm>
        <a:prstGeom prst="rect">
          <a:avLst/>
        </a:prstGeom>
        <a:ln>
          <a:solidFill>
            <a:schemeClr val="accent1"/>
          </a:solidFill>
        </a:ln>
      </xdr:spPr>
    </xdr:pic>
    <xdr:clientData/>
  </xdr:twoCellAnchor>
  <xdr:twoCellAnchor editAs="oneCell">
    <xdr:from>
      <xdr:col>3</xdr:col>
      <xdr:colOff>9525</xdr:colOff>
      <xdr:row>57</xdr:row>
      <xdr:rowOff>142874</xdr:rowOff>
    </xdr:from>
    <xdr:to>
      <xdr:col>13</xdr:col>
      <xdr:colOff>11325</xdr:colOff>
      <xdr:row>91</xdr:row>
      <xdr:rowOff>27685</xdr:rowOff>
    </xdr:to>
    <xdr:pic>
      <xdr:nvPicPr>
        <xdr:cNvPr id="4" name="Picture 3">
          <a:extLst>
            <a:ext uri="{FF2B5EF4-FFF2-40B4-BE49-F238E27FC236}">
              <a16:creationId xmlns:a16="http://schemas.microsoft.com/office/drawing/2014/main" id="{6B2EDD63-C392-4B4A-9A28-11D8E8E4D8E7}"/>
            </a:ext>
          </a:extLst>
        </xdr:cNvPr>
        <xdr:cNvPicPr>
          <a:picLocks noChangeAspect="1"/>
        </xdr:cNvPicPr>
      </xdr:nvPicPr>
      <xdr:blipFill>
        <a:blip xmlns:r="http://schemas.openxmlformats.org/officeDocument/2006/relationships" r:embed="rId3"/>
        <a:stretch>
          <a:fillRect/>
        </a:stretch>
      </xdr:blipFill>
      <xdr:spPr>
        <a:xfrm>
          <a:off x="1838325" y="11058524"/>
          <a:ext cx="6097800" cy="6361811"/>
        </a:xfrm>
        <a:prstGeom prst="rect">
          <a:avLst/>
        </a:prstGeom>
        <a:ln>
          <a:solidFill>
            <a:schemeClr val="accent1"/>
          </a:solidFill>
        </a:ln>
      </xdr:spPr>
    </xdr:pic>
    <xdr:clientData/>
  </xdr:twoCellAnchor>
  <xdr:twoCellAnchor editAs="oneCell">
    <xdr:from>
      <xdr:col>2</xdr:col>
      <xdr:colOff>590550</xdr:colOff>
      <xdr:row>91</xdr:row>
      <xdr:rowOff>114300</xdr:rowOff>
    </xdr:from>
    <xdr:to>
      <xdr:col>13</xdr:col>
      <xdr:colOff>59798</xdr:colOff>
      <xdr:row>123</xdr:row>
      <xdr:rowOff>56309</xdr:rowOff>
    </xdr:to>
    <xdr:pic>
      <xdr:nvPicPr>
        <xdr:cNvPr id="6" name="Picture 5">
          <a:extLst>
            <a:ext uri="{FF2B5EF4-FFF2-40B4-BE49-F238E27FC236}">
              <a16:creationId xmlns:a16="http://schemas.microsoft.com/office/drawing/2014/main" id="{2965C296-A62A-42EA-A427-55FDF27F9322}"/>
            </a:ext>
          </a:extLst>
        </xdr:cNvPr>
        <xdr:cNvPicPr>
          <a:picLocks noChangeAspect="1"/>
        </xdr:cNvPicPr>
      </xdr:nvPicPr>
      <xdr:blipFill>
        <a:blip xmlns:r="http://schemas.openxmlformats.org/officeDocument/2006/relationships" r:embed="rId4"/>
        <a:stretch>
          <a:fillRect/>
        </a:stretch>
      </xdr:blipFill>
      <xdr:spPr>
        <a:xfrm>
          <a:off x="1809750" y="17516475"/>
          <a:ext cx="6174848" cy="6038009"/>
        </a:xfrm>
        <a:prstGeom prst="rect">
          <a:avLst/>
        </a:prstGeom>
        <a:ln>
          <a:solidFill>
            <a:schemeClr val="accent1"/>
          </a:solidFill>
        </a:ln>
      </xdr:spPr>
    </xdr:pic>
    <xdr:clientData/>
  </xdr:twoCellAnchor>
  <xdr:twoCellAnchor editAs="oneCell">
    <xdr:from>
      <xdr:col>1</xdr:col>
      <xdr:colOff>533400</xdr:colOff>
      <xdr:row>123</xdr:row>
      <xdr:rowOff>142875</xdr:rowOff>
    </xdr:from>
    <xdr:to>
      <xdr:col>12</xdr:col>
      <xdr:colOff>555509</xdr:colOff>
      <xdr:row>139</xdr:row>
      <xdr:rowOff>132923</xdr:rowOff>
    </xdr:to>
    <xdr:pic>
      <xdr:nvPicPr>
        <xdr:cNvPr id="8" name="Picture 7">
          <a:extLst>
            <a:ext uri="{FF2B5EF4-FFF2-40B4-BE49-F238E27FC236}">
              <a16:creationId xmlns:a16="http://schemas.microsoft.com/office/drawing/2014/main" id="{F85C04DC-4F78-48F4-B508-5BBFDEDBFC72}"/>
            </a:ext>
          </a:extLst>
        </xdr:cNvPr>
        <xdr:cNvPicPr>
          <a:picLocks noChangeAspect="1"/>
        </xdr:cNvPicPr>
      </xdr:nvPicPr>
      <xdr:blipFill>
        <a:blip xmlns:r="http://schemas.openxmlformats.org/officeDocument/2006/relationships" r:embed="rId5"/>
        <a:stretch>
          <a:fillRect/>
        </a:stretch>
      </xdr:blipFill>
      <xdr:spPr>
        <a:xfrm>
          <a:off x="1143000" y="23641050"/>
          <a:ext cx="6727709" cy="3038048"/>
        </a:xfrm>
        <a:prstGeom prst="rect">
          <a:avLst/>
        </a:prstGeom>
        <a:ln>
          <a:solidFill>
            <a:schemeClr val="accent1"/>
          </a:solidFill>
        </a:ln>
      </xdr:spPr>
    </xdr:pic>
    <xdr:clientData/>
  </xdr:twoCellAnchor>
  <xdr:twoCellAnchor editAs="oneCell">
    <xdr:from>
      <xdr:col>2</xdr:col>
      <xdr:colOff>571500</xdr:colOff>
      <xdr:row>142</xdr:row>
      <xdr:rowOff>152399</xdr:rowOff>
    </xdr:from>
    <xdr:to>
      <xdr:col>12</xdr:col>
      <xdr:colOff>602786</xdr:colOff>
      <xdr:row>167</xdr:row>
      <xdr:rowOff>18424</xdr:rowOff>
    </xdr:to>
    <xdr:pic>
      <xdr:nvPicPr>
        <xdr:cNvPr id="9" name="Picture 8">
          <a:extLst>
            <a:ext uri="{FF2B5EF4-FFF2-40B4-BE49-F238E27FC236}">
              <a16:creationId xmlns:a16="http://schemas.microsoft.com/office/drawing/2014/main" id="{1672502B-5FE6-4E2D-A028-C4866F58FA77}"/>
            </a:ext>
          </a:extLst>
        </xdr:cNvPr>
        <xdr:cNvPicPr>
          <a:picLocks noChangeAspect="1"/>
        </xdr:cNvPicPr>
      </xdr:nvPicPr>
      <xdr:blipFill>
        <a:blip xmlns:r="http://schemas.openxmlformats.org/officeDocument/2006/relationships" r:embed="rId6"/>
        <a:stretch>
          <a:fillRect/>
        </a:stretch>
      </xdr:blipFill>
      <xdr:spPr>
        <a:xfrm>
          <a:off x="1790700" y="27270074"/>
          <a:ext cx="6127286" cy="4628525"/>
        </a:xfrm>
        <a:prstGeom prst="rect">
          <a:avLst/>
        </a:prstGeom>
        <a:ln>
          <a:solidFill>
            <a:schemeClr val="accent1"/>
          </a:solidFill>
        </a:ln>
      </xdr:spPr>
    </xdr:pic>
    <xdr:clientData/>
  </xdr:twoCellAnchor>
  <xdr:twoCellAnchor editAs="oneCell">
    <xdr:from>
      <xdr:col>3</xdr:col>
      <xdr:colOff>0</xdr:colOff>
      <xdr:row>171</xdr:row>
      <xdr:rowOff>0</xdr:rowOff>
    </xdr:from>
    <xdr:to>
      <xdr:col>12</xdr:col>
      <xdr:colOff>18362</xdr:colOff>
      <xdr:row>207</xdr:row>
      <xdr:rowOff>132476</xdr:rowOff>
    </xdr:to>
    <xdr:pic>
      <xdr:nvPicPr>
        <xdr:cNvPr id="10" name="Picture 9">
          <a:extLst>
            <a:ext uri="{FF2B5EF4-FFF2-40B4-BE49-F238E27FC236}">
              <a16:creationId xmlns:a16="http://schemas.microsoft.com/office/drawing/2014/main" id="{02EE35A3-E748-4390-ACEC-A81AC7D4583D}"/>
            </a:ext>
          </a:extLst>
        </xdr:cNvPr>
        <xdr:cNvPicPr>
          <a:picLocks noChangeAspect="1"/>
        </xdr:cNvPicPr>
      </xdr:nvPicPr>
      <xdr:blipFill>
        <a:blip xmlns:r="http://schemas.openxmlformats.org/officeDocument/2006/relationships" r:embed="rId7"/>
        <a:stretch>
          <a:fillRect/>
        </a:stretch>
      </xdr:blipFill>
      <xdr:spPr>
        <a:xfrm>
          <a:off x="1828800" y="32651700"/>
          <a:ext cx="5504762" cy="6990476"/>
        </a:xfrm>
        <a:prstGeom prst="rect">
          <a:avLst/>
        </a:prstGeom>
        <a:ln>
          <a:solidFill>
            <a:schemeClr val="accent1"/>
          </a:solidFill>
        </a:ln>
      </xdr:spPr>
    </xdr:pic>
    <xdr:clientData/>
  </xdr:twoCellAnchor>
  <xdr:twoCellAnchor editAs="oneCell">
    <xdr:from>
      <xdr:col>3</xdr:col>
      <xdr:colOff>0</xdr:colOff>
      <xdr:row>209</xdr:row>
      <xdr:rowOff>0</xdr:rowOff>
    </xdr:from>
    <xdr:to>
      <xdr:col>11</xdr:col>
      <xdr:colOff>275581</xdr:colOff>
      <xdr:row>225</xdr:row>
      <xdr:rowOff>132952</xdr:rowOff>
    </xdr:to>
    <xdr:pic>
      <xdr:nvPicPr>
        <xdr:cNvPr id="11" name="Picture 10">
          <a:extLst>
            <a:ext uri="{FF2B5EF4-FFF2-40B4-BE49-F238E27FC236}">
              <a16:creationId xmlns:a16="http://schemas.microsoft.com/office/drawing/2014/main" id="{BCD9E7BE-B657-4972-BF50-AD6454DC98DF}"/>
            </a:ext>
          </a:extLst>
        </xdr:cNvPr>
        <xdr:cNvPicPr>
          <a:picLocks noChangeAspect="1"/>
        </xdr:cNvPicPr>
      </xdr:nvPicPr>
      <xdr:blipFill>
        <a:blip xmlns:r="http://schemas.openxmlformats.org/officeDocument/2006/relationships" r:embed="rId8"/>
        <a:stretch>
          <a:fillRect/>
        </a:stretch>
      </xdr:blipFill>
      <xdr:spPr>
        <a:xfrm>
          <a:off x="1828800" y="39890700"/>
          <a:ext cx="5152381" cy="3180952"/>
        </a:xfrm>
        <a:prstGeom prst="rect">
          <a:avLst/>
        </a:prstGeom>
        <a:ln>
          <a:solidFill>
            <a:schemeClr val="accent1"/>
          </a:solidFill>
        </a:ln>
      </xdr:spPr>
    </xdr:pic>
    <xdr:clientData/>
  </xdr:twoCellAnchor>
  <xdr:twoCellAnchor editAs="oneCell">
    <xdr:from>
      <xdr:col>2</xdr:col>
      <xdr:colOff>600075</xdr:colOff>
      <xdr:row>228</xdr:row>
      <xdr:rowOff>123825</xdr:rowOff>
    </xdr:from>
    <xdr:to>
      <xdr:col>11</xdr:col>
      <xdr:colOff>380342</xdr:colOff>
      <xdr:row>259</xdr:row>
      <xdr:rowOff>8801</xdr:rowOff>
    </xdr:to>
    <xdr:pic>
      <xdr:nvPicPr>
        <xdr:cNvPr id="12" name="Picture 11">
          <a:extLst>
            <a:ext uri="{FF2B5EF4-FFF2-40B4-BE49-F238E27FC236}">
              <a16:creationId xmlns:a16="http://schemas.microsoft.com/office/drawing/2014/main" id="{0F68D4C3-62C4-443C-AA17-FBA121B58091}"/>
            </a:ext>
          </a:extLst>
        </xdr:cNvPr>
        <xdr:cNvPicPr>
          <a:picLocks noChangeAspect="1"/>
        </xdr:cNvPicPr>
      </xdr:nvPicPr>
      <xdr:blipFill>
        <a:blip xmlns:r="http://schemas.openxmlformats.org/officeDocument/2006/relationships" r:embed="rId9"/>
        <a:stretch>
          <a:fillRect/>
        </a:stretch>
      </xdr:blipFill>
      <xdr:spPr>
        <a:xfrm>
          <a:off x="1819275" y="43634025"/>
          <a:ext cx="5266667" cy="5790476"/>
        </a:xfrm>
        <a:prstGeom prst="rect">
          <a:avLst/>
        </a:prstGeom>
        <a:ln>
          <a:solidFill>
            <a:schemeClr val="accent1"/>
          </a:solidFill>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0</xdr:colOff>
      <xdr:row>7</xdr:row>
      <xdr:rowOff>0</xdr:rowOff>
    </xdr:from>
    <xdr:to>
      <xdr:col>10</xdr:col>
      <xdr:colOff>27962</xdr:colOff>
      <xdr:row>21</xdr:row>
      <xdr:rowOff>18714</xdr:rowOff>
    </xdr:to>
    <xdr:pic>
      <xdr:nvPicPr>
        <xdr:cNvPr id="2" name="Picture 1">
          <a:extLst>
            <a:ext uri="{FF2B5EF4-FFF2-40B4-BE49-F238E27FC236}">
              <a16:creationId xmlns:a16="http://schemas.microsoft.com/office/drawing/2014/main" id="{4202C66C-6EB0-4CAF-A4C8-A61EC249905A}"/>
            </a:ext>
          </a:extLst>
        </xdr:cNvPr>
        <xdr:cNvPicPr>
          <a:picLocks noChangeAspect="1"/>
        </xdr:cNvPicPr>
      </xdr:nvPicPr>
      <xdr:blipFill>
        <a:blip xmlns:r="http://schemas.openxmlformats.org/officeDocument/2006/relationships" r:embed="rId1"/>
        <a:stretch>
          <a:fillRect/>
        </a:stretch>
      </xdr:blipFill>
      <xdr:spPr>
        <a:xfrm>
          <a:off x="1219200" y="1381125"/>
          <a:ext cx="4904762" cy="2685714"/>
        </a:xfrm>
        <a:prstGeom prst="rect">
          <a:avLst/>
        </a:prstGeom>
      </xdr:spPr>
    </xdr:pic>
    <xdr:clientData/>
  </xdr:twoCellAnchor>
  <xdr:twoCellAnchor editAs="oneCell">
    <xdr:from>
      <xdr:col>2</xdr:col>
      <xdr:colOff>0</xdr:colOff>
      <xdr:row>29</xdr:row>
      <xdr:rowOff>0</xdr:rowOff>
    </xdr:from>
    <xdr:to>
      <xdr:col>10</xdr:col>
      <xdr:colOff>27962</xdr:colOff>
      <xdr:row>42</xdr:row>
      <xdr:rowOff>161595</xdr:rowOff>
    </xdr:to>
    <xdr:pic>
      <xdr:nvPicPr>
        <xdr:cNvPr id="3" name="Picture 2">
          <a:extLst>
            <a:ext uri="{FF2B5EF4-FFF2-40B4-BE49-F238E27FC236}">
              <a16:creationId xmlns:a16="http://schemas.microsoft.com/office/drawing/2014/main" id="{1DA6E11E-F7AD-4D83-826E-A5A3B76AD3D6}"/>
            </a:ext>
          </a:extLst>
        </xdr:cNvPr>
        <xdr:cNvPicPr>
          <a:picLocks noChangeAspect="1"/>
        </xdr:cNvPicPr>
      </xdr:nvPicPr>
      <xdr:blipFill>
        <a:blip xmlns:r="http://schemas.openxmlformats.org/officeDocument/2006/relationships" r:embed="rId2"/>
        <a:stretch>
          <a:fillRect/>
        </a:stretch>
      </xdr:blipFill>
      <xdr:spPr>
        <a:xfrm>
          <a:off x="1219200" y="5572125"/>
          <a:ext cx="4904762" cy="2638095"/>
        </a:xfrm>
        <a:prstGeom prst="rect">
          <a:avLst/>
        </a:prstGeom>
      </xdr:spPr>
    </xdr:pic>
    <xdr:clientData/>
  </xdr:twoCellAnchor>
  <xdr:twoCellAnchor editAs="oneCell">
    <xdr:from>
      <xdr:col>2</xdr:col>
      <xdr:colOff>0</xdr:colOff>
      <xdr:row>45</xdr:row>
      <xdr:rowOff>0</xdr:rowOff>
    </xdr:from>
    <xdr:to>
      <xdr:col>10</xdr:col>
      <xdr:colOff>18438</xdr:colOff>
      <xdr:row>58</xdr:row>
      <xdr:rowOff>180643</xdr:rowOff>
    </xdr:to>
    <xdr:pic>
      <xdr:nvPicPr>
        <xdr:cNvPr id="4" name="Picture 3">
          <a:extLst>
            <a:ext uri="{FF2B5EF4-FFF2-40B4-BE49-F238E27FC236}">
              <a16:creationId xmlns:a16="http://schemas.microsoft.com/office/drawing/2014/main" id="{9A5196D1-5731-48BC-A736-76D4F67D2A2F}"/>
            </a:ext>
          </a:extLst>
        </xdr:cNvPr>
        <xdr:cNvPicPr>
          <a:picLocks noChangeAspect="1"/>
        </xdr:cNvPicPr>
      </xdr:nvPicPr>
      <xdr:blipFill>
        <a:blip xmlns:r="http://schemas.openxmlformats.org/officeDocument/2006/relationships" r:embed="rId3"/>
        <a:stretch>
          <a:fillRect/>
        </a:stretch>
      </xdr:blipFill>
      <xdr:spPr>
        <a:xfrm>
          <a:off x="1219200" y="8620125"/>
          <a:ext cx="4895238" cy="2657143"/>
        </a:xfrm>
        <a:prstGeom prst="rect">
          <a:avLst/>
        </a:prstGeom>
      </xdr:spPr>
    </xdr:pic>
    <xdr:clientData/>
  </xdr:twoCellAnchor>
  <xdr:twoCellAnchor editAs="oneCell">
    <xdr:from>
      <xdr:col>2</xdr:col>
      <xdr:colOff>0</xdr:colOff>
      <xdr:row>60</xdr:row>
      <xdr:rowOff>0</xdr:rowOff>
    </xdr:from>
    <xdr:to>
      <xdr:col>10</xdr:col>
      <xdr:colOff>8914</xdr:colOff>
      <xdr:row>73</xdr:row>
      <xdr:rowOff>142548</xdr:rowOff>
    </xdr:to>
    <xdr:pic>
      <xdr:nvPicPr>
        <xdr:cNvPr id="5" name="Picture 4">
          <a:extLst>
            <a:ext uri="{FF2B5EF4-FFF2-40B4-BE49-F238E27FC236}">
              <a16:creationId xmlns:a16="http://schemas.microsoft.com/office/drawing/2014/main" id="{D2725465-B7C1-4E26-B4DB-499F18829204}"/>
            </a:ext>
          </a:extLst>
        </xdr:cNvPr>
        <xdr:cNvPicPr>
          <a:picLocks noChangeAspect="1"/>
        </xdr:cNvPicPr>
      </xdr:nvPicPr>
      <xdr:blipFill>
        <a:blip xmlns:r="http://schemas.openxmlformats.org/officeDocument/2006/relationships" r:embed="rId4"/>
        <a:stretch>
          <a:fillRect/>
        </a:stretch>
      </xdr:blipFill>
      <xdr:spPr>
        <a:xfrm>
          <a:off x="1219200" y="11477625"/>
          <a:ext cx="4885714" cy="2619048"/>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www.oregon.gov/oprd/PRP/Documents/SCORP-2019-2023-Final.pdf" TargetMode="External"/><Relationship Id="rId1" Type="http://schemas.openxmlformats.org/officeDocument/2006/relationships/hyperlink" Target="https://www.oregon.gov/oprd/PRP/Documents/SCORP-2019-2023-Final.pdf" TargetMode="External"/><Relationship Id="rId4"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9.bin"/></Relationships>
</file>

<file path=xl/worksheets/_rels/sheet30.xml.rels><?xml version="1.0" encoding="UTF-8" standalone="yes"?>
<Relationships xmlns="http://schemas.openxmlformats.org/package/2006/relationships"><Relationship Id="rId8" Type="http://schemas.openxmlformats.org/officeDocument/2006/relationships/hyperlink" Target="http://www.arcgis.com/apps/webappviewer/index.html?id=8cbab36011f54f40a53b204165890ecf&amp;extent=-13674423.0869%2C5685354.1631%2C-13620993.6041%2C5730069.8247%2C102100" TargetMode="External"/><Relationship Id="rId3" Type="http://schemas.openxmlformats.org/officeDocument/2006/relationships/hyperlink" Target="https://swtrails.org/" TargetMode="External"/><Relationship Id="rId7" Type="http://schemas.openxmlformats.org/officeDocument/2006/relationships/hyperlink" Target="https://www.portlandmaps.com/bps/mapapp/maps.html" TargetMode="External"/><Relationship Id="rId2" Type="http://schemas.openxmlformats.org/officeDocument/2006/relationships/hyperlink" Target="https://swtrails.maps.arcgis.com/apps/MapJournal/index.html?appid=9a1c91f626384b14ac9aacab94cb9f88" TargetMode="External"/><Relationship Id="rId1" Type="http://schemas.openxmlformats.org/officeDocument/2006/relationships/hyperlink" Target="https://www.google.com/maps/d/viewer?mid=1DqQBHsdLRkKb9nsyDe0QIJ3paJ4&amp;ie=UTF8&amp;hl=en&amp;msa=0&amp;ll=45.472831947924675%2C-122.71204649999999&amp;spn=0.088597%2C0.145569&amp;z=13" TargetMode="External"/><Relationship Id="rId6" Type="http://schemas.openxmlformats.org/officeDocument/2006/relationships/hyperlink" Target="https://www.portlandmaps.com/bps/mapapp/maps.html" TargetMode="External"/><Relationship Id="rId5" Type="http://schemas.openxmlformats.org/officeDocument/2006/relationships/hyperlink" Target="https://www.portlandmaps.com/" TargetMode="External"/><Relationship Id="rId10" Type="http://schemas.openxmlformats.org/officeDocument/2006/relationships/hyperlink" Target="http://pdx.maps.arcgis.com/apps/Minimalist/index.html?appid=43909f3bd47644f8a068c2dd788dd16b" TargetMode="External"/><Relationship Id="rId4" Type="http://schemas.openxmlformats.org/officeDocument/2006/relationships/hyperlink" Target="https://pdx.maps.arcgis.com/home/webmap/viewer.html?webmap=652a2ddb9aa94ba791375bbfb6bdebf7" TargetMode="External"/><Relationship Id="rId9" Type="http://schemas.openxmlformats.org/officeDocument/2006/relationships/hyperlink" Target="https://www.portlandmaps.com/bps/mapapp/maps.html" TargetMode="Externa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0.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0F40A7-0A92-4D37-8B6A-39F189BF444C}">
  <dimension ref="B1:Q29"/>
  <sheetViews>
    <sheetView tabSelected="1" workbookViewId="0">
      <selection activeCell="H2" sqref="H2"/>
    </sheetView>
  </sheetViews>
  <sheetFormatPr defaultRowHeight="18.75"/>
  <cols>
    <col min="1" max="16384" width="9.140625" style="32"/>
  </cols>
  <sheetData>
    <row r="1" spans="2:17">
      <c r="E1" s="228" t="s">
        <v>1403</v>
      </c>
      <c r="F1" s="228"/>
    </row>
    <row r="2" spans="2:17" ht="26.25">
      <c r="B2" s="221" t="s">
        <v>1588</v>
      </c>
    </row>
    <row r="4" spans="2:17">
      <c r="B4" s="32" t="s">
        <v>1589</v>
      </c>
    </row>
    <row r="5" spans="2:17" ht="37.5" customHeight="1">
      <c r="B5" s="227" t="s">
        <v>1582</v>
      </c>
      <c r="C5" s="227"/>
      <c r="D5" s="227"/>
      <c r="E5" s="227"/>
      <c r="F5" s="227"/>
      <c r="G5" s="227"/>
      <c r="H5" s="227"/>
      <c r="I5" s="227"/>
      <c r="J5" s="227"/>
      <c r="K5" s="227"/>
      <c r="L5" s="227"/>
      <c r="M5" s="227"/>
      <c r="N5" s="227"/>
      <c r="O5" s="227"/>
      <c r="P5" s="227"/>
    </row>
    <row r="6" spans="2:17" ht="39" customHeight="1">
      <c r="B6" s="227" t="s">
        <v>1592</v>
      </c>
      <c r="C6" s="227"/>
      <c r="D6" s="227"/>
      <c r="E6" s="227"/>
      <c r="F6" s="227"/>
      <c r="G6" s="227"/>
      <c r="H6" s="227"/>
      <c r="I6" s="227"/>
      <c r="J6" s="227"/>
      <c r="K6" s="227"/>
      <c r="L6" s="227"/>
      <c r="M6" s="227"/>
      <c r="N6" s="227"/>
      <c r="O6" s="227"/>
      <c r="P6" s="227"/>
      <c r="Q6" s="227"/>
    </row>
    <row r="7" spans="2:17">
      <c r="B7" s="32" t="s">
        <v>1591</v>
      </c>
    </row>
    <row r="9" spans="2:17" ht="81" customHeight="1">
      <c r="B9" s="227" t="s">
        <v>1691</v>
      </c>
      <c r="C9" s="227"/>
      <c r="D9" s="227"/>
      <c r="E9" s="227"/>
      <c r="F9" s="227"/>
      <c r="G9" s="227"/>
      <c r="H9" s="227"/>
      <c r="I9" s="227"/>
      <c r="J9" s="227"/>
      <c r="K9" s="227"/>
      <c r="L9" s="227"/>
      <c r="M9" s="227"/>
      <c r="N9" s="227"/>
      <c r="O9" s="227"/>
      <c r="P9" s="227"/>
      <c r="Q9" s="227"/>
    </row>
    <row r="11" spans="2:17" ht="41.25" customHeight="1">
      <c r="B11" s="229" t="s">
        <v>1575</v>
      </c>
      <c r="C11" s="229"/>
      <c r="D11" s="229"/>
      <c r="E11" s="229"/>
      <c r="F11" s="229"/>
      <c r="G11" s="229"/>
      <c r="H11" s="229"/>
      <c r="I11" s="229"/>
      <c r="J11" s="229"/>
      <c r="K11" s="229"/>
      <c r="L11" s="229"/>
      <c r="M11" s="229"/>
      <c r="N11" s="229"/>
      <c r="O11" s="229"/>
      <c r="P11" s="229"/>
      <c r="Q11" s="229"/>
    </row>
    <row r="13" spans="2:17" ht="57" customHeight="1">
      <c r="B13" s="229" t="s">
        <v>1597</v>
      </c>
      <c r="C13" s="229"/>
      <c r="D13" s="229"/>
      <c r="E13" s="229"/>
      <c r="F13" s="229"/>
      <c r="G13" s="229"/>
      <c r="H13" s="229"/>
      <c r="I13" s="229"/>
      <c r="J13" s="229"/>
      <c r="K13" s="229"/>
      <c r="L13" s="229"/>
      <c r="M13" s="229"/>
      <c r="N13" s="229"/>
      <c r="O13" s="229"/>
      <c r="P13" s="229"/>
      <c r="Q13" s="229"/>
    </row>
    <row r="15" spans="2:17" ht="41.25" customHeight="1">
      <c r="B15" s="229" t="s">
        <v>1598</v>
      </c>
      <c r="C15" s="229"/>
      <c r="D15" s="229"/>
      <c r="E15" s="229"/>
      <c r="F15" s="229"/>
      <c r="G15" s="229"/>
      <c r="H15" s="229"/>
      <c r="I15" s="229"/>
      <c r="J15" s="229"/>
      <c r="K15" s="229"/>
      <c r="L15" s="229"/>
      <c r="M15" s="229"/>
      <c r="N15" s="229"/>
      <c r="O15" s="229"/>
      <c r="P15" s="229"/>
      <c r="Q15" s="229"/>
    </row>
    <row r="18" spans="2:17" ht="26.25">
      <c r="B18" s="221" t="s">
        <v>1577</v>
      </c>
    </row>
    <row r="20" spans="2:17">
      <c r="B20" s="227" t="s">
        <v>1578</v>
      </c>
      <c r="C20" s="227"/>
      <c r="D20" s="227"/>
      <c r="E20" s="227"/>
      <c r="F20" s="227"/>
      <c r="G20" s="227"/>
      <c r="H20" s="227"/>
      <c r="I20" s="227"/>
      <c r="J20" s="227"/>
      <c r="K20" s="227"/>
      <c r="L20" s="227"/>
      <c r="M20" s="227"/>
      <c r="N20" s="227"/>
      <c r="O20" s="227"/>
      <c r="P20" s="227"/>
      <c r="Q20" s="227"/>
    </row>
    <row r="21" spans="2:17" ht="44.25" customHeight="1">
      <c r="B21" s="227" t="s">
        <v>1579</v>
      </c>
      <c r="C21" s="227"/>
      <c r="D21" s="227"/>
      <c r="E21" s="227"/>
      <c r="F21" s="227"/>
      <c r="G21" s="227"/>
      <c r="H21" s="227"/>
      <c r="I21" s="227"/>
      <c r="J21" s="227"/>
      <c r="K21" s="227"/>
      <c r="L21" s="227"/>
      <c r="M21" s="227"/>
      <c r="N21" s="227"/>
      <c r="O21" s="227"/>
      <c r="P21" s="227"/>
      <c r="Q21" s="227"/>
    </row>
    <row r="22" spans="2:17">
      <c r="B22" s="32" t="s">
        <v>1580</v>
      </c>
    </row>
    <row r="23" spans="2:17">
      <c r="B23" s="32" t="s">
        <v>1581</v>
      </c>
    </row>
    <row r="26" spans="2:17" ht="26.25">
      <c r="B26" s="221" t="s">
        <v>1584</v>
      </c>
    </row>
    <row r="28" spans="2:17">
      <c r="B28" s="32" t="s">
        <v>1585</v>
      </c>
      <c r="E28" s="10" t="s">
        <v>1583</v>
      </c>
    </row>
    <row r="29" spans="2:17">
      <c r="B29" s="32" t="s">
        <v>1586</v>
      </c>
      <c r="F29" s="10" t="s">
        <v>1587</v>
      </c>
    </row>
  </sheetData>
  <mergeCells count="9">
    <mergeCell ref="B21:Q21"/>
    <mergeCell ref="B9:Q9"/>
    <mergeCell ref="E1:F1"/>
    <mergeCell ref="B6:Q6"/>
    <mergeCell ref="B11:Q11"/>
    <mergeCell ref="B5:P5"/>
    <mergeCell ref="B13:Q13"/>
    <mergeCell ref="B15:Q15"/>
    <mergeCell ref="B20:Q20"/>
  </mergeCells>
  <hyperlinks>
    <hyperlink ref="E1" location="'Matrix of Govt. Sources'!A1" display="Back to Matrix" xr:uid="{1B4A3E47-D142-4612-B5DC-A5DF1BD386E2}"/>
    <hyperlink ref="E1:F1" location="'Matrix '!A2" display="Back to Matrix" xr:uid="{FD6BA3BC-077B-412F-8F47-BFD0A2466C74}"/>
  </hyperlinks>
  <pageMargins left="0.7" right="0.7" top="0.75" bottom="0.75" header="0.3" footer="0.3"/>
  <pageSetup orientation="portrait" horizontalDpi="0" verticalDpi="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E9DD9F-A807-47B7-A525-4CCC962929B9}">
  <dimension ref="A2:AD53"/>
  <sheetViews>
    <sheetView zoomScale="85" zoomScaleNormal="85" workbookViewId="0">
      <pane xSplit="4" ySplit="3" topLeftCell="M4" activePane="bottomRight" state="frozen"/>
      <selection pane="topRight" activeCell="E1" sqref="E1"/>
      <selection pane="bottomLeft" activeCell="A4" sqref="A4"/>
      <selection pane="bottomRight" activeCell="C2" sqref="C2"/>
    </sheetView>
  </sheetViews>
  <sheetFormatPr defaultColWidth="15.7109375" defaultRowHeight="15"/>
  <cols>
    <col min="1" max="1" width="6.140625" style="3" customWidth="1"/>
    <col min="2" max="2" width="27.85546875" style="3" customWidth="1"/>
    <col min="3" max="3" width="13.5703125" style="3" customWidth="1"/>
    <col min="4" max="4" width="15.7109375" style="49"/>
    <col min="5" max="5" width="15.7109375" style="3"/>
    <col min="6" max="6" width="21.7109375" style="3" customWidth="1"/>
    <col min="7" max="7" width="15.7109375" style="3"/>
    <col min="8" max="8" width="18.42578125" style="3" customWidth="1"/>
    <col min="9" max="9" width="23.85546875" style="3" customWidth="1"/>
    <col min="10" max="10" width="19.28515625" style="3" customWidth="1"/>
    <col min="11" max="12" width="15.7109375" style="3"/>
    <col min="13" max="13" width="22.42578125" style="3" customWidth="1"/>
    <col min="14" max="14" width="25.42578125" style="3" customWidth="1"/>
    <col min="15" max="15" width="20.85546875" style="3" customWidth="1"/>
    <col min="16" max="16" width="18.42578125" style="3" customWidth="1"/>
    <col min="17" max="19" width="15.7109375" style="3"/>
    <col min="20" max="20" width="15.7109375" style="86"/>
    <col min="21" max="23" width="15.7109375" style="3"/>
    <col min="24" max="24" width="24.5703125" style="3" customWidth="1"/>
    <col min="25" max="25" width="15.7109375" style="3"/>
    <col min="26" max="26" width="24.42578125" style="3" customWidth="1"/>
    <col min="27" max="27" width="27.42578125" style="3" customWidth="1"/>
    <col min="28" max="28" width="19" style="3" customWidth="1"/>
    <col min="29" max="29" width="38.42578125" style="3" customWidth="1"/>
    <col min="30" max="30" width="29.28515625" style="3" customWidth="1"/>
    <col min="31" max="16384" width="15.7109375" style="3"/>
  </cols>
  <sheetData>
    <row r="2" spans="1:30" ht="68.25" customHeight="1">
      <c r="B2" s="51" t="s">
        <v>1590</v>
      </c>
      <c r="C2" s="222" t="s">
        <v>1588</v>
      </c>
      <c r="D2" s="48"/>
      <c r="E2" s="48"/>
      <c r="G2" s="48"/>
      <c r="Y2" s="203" t="s">
        <v>1499</v>
      </c>
    </row>
    <row r="3" spans="1:30" s="79" customFormat="1" ht="82.5" customHeight="1" thickBot="1">
      <c r="B3" s="79" t="s">
        <v>0</v>
      </c>
      <c r="C3" s="79" t="s">
        <v>1405</v>
      </c>
      <c r="D3" s="79" t="s">
        <v>689</v>
      </c>
      <c r="E3" s="79" t="s">
        <v>1</v>
      </c>
      <c r="F3" s="79" t="s">
        <v>2</v>
      </c>
      <c r="G3" s="79" t="s">
        <v>3</v>
      </c>
      <c r="H3" s="79" t="s">
        <v>4</v>
      </c>
      <c r="I3" s="79" t="s">
        <v>95</v>
      </c>
      <c r="J3" s="79" t="s">
        <v>1038</v>
      </c>
      <c r="K3" s="79" t="s">
        <v>93</v>
      </c>
      <c r="L3" s="79" t="s">
        <v>18</v>
      </c>
      <c r="M3" s="79" t="s">
        <v>5</v>
      </c>
      <c r="N3" s="79" t="s">
        <v>10</v>
      </c>
      <c r="O3" s="79" t="s">
        <v>983</v>
      </c>
      <c r="P3" s="79" t="s">
        <v>982</v>
      </c>
      <c r="Q3" s="79" t="s">
        <v>984</v>
      </c>
      <c r="R3" s="79" t="s">
        <v>985</v>
      </c>
      <c r="S3" s="79" t="s">
        <v>986</v>
      </c>
      <c r="T3" s="79" t="s">
        <v>980</v>
      </c>
      <c r="U3" s="79" t="s">
        <v>8</v>
      </c>
      <c r="V3" s="79" t="s">
        <v>7</v>
      </c>
      <c r="W3" s="79" t="s">
        <v>6</v>
      </c>
      <c r="X3" s="79" t="s">
        <v>9</v>
      </c>
      <c r="Y3" s="79" t="s">
        <v>11</v>
      </c>
      <c r="Z3" s="79" t="s">
        <v>16</v>
      </c>
      <c r="AA3" s="79" t="s">
        <v>99</v>
      </c>
      <c r="AB3" s="79" t="s">
        <v>652</v>
      </c>
      <c r="AC3" s="79" t="s">
        <v>1192</v>
      </c>
      <c r="AD3" s="79" t="s">
        <v>1021</v>
      </c>
    </row>
    <row r="4" spans="1:30" s="12" customFormat="1" ht="246.75" customHeight="1" thickBot="1">
      <c r="A4" s="89" t="s">
        <v>1033</v>
      </c>
      <c r="B4" s="216" t="s">
        <v>718</v>
      </c>
      <c r="C4" s="191" t="s">
        <v>12</v>
      </c>
      <c r="D4" s="129" t="s">
        <v>847</v>
      </c>
      <c r="E4" s="128" t="s">
        <v>1057</v>
      </c>
      <c r="F4" s="128" t="s">
        <v>957</v>
      </c>
      <c r="G4" s="130" t="s">
        <v>1135</v>
      </c>
      <c r="H4" s="223" t="s">
        <v>1594</v>
      </c>
      <c r="I4" s="131" t="s">
        <v>1595</v>
      </c>
      <c r="J4" s="131" t="s">
        <v>1136</v>
      </c>
      <c r="K4" s="132" t="s">
        <v>1137</v>
      </c>
      <c r="L4" s="133">
        <v>12</v>
      </c>
      <c r="M4" s="131" t="s">
        <v>1596</v>
      </c>
      <c r="N4" s="128" t="s">
        <v>17</v>
      </c>
      <c r="O4" s="128" t="s">
        <v>1128</v>
      </c>
      <c r="P4" s="128" t="s">
        <v>866</v>
      </c>
      <c r="Q4" s="128" t="s">
        <v>866</v>
      </c>
      <c r="R4" s="128" t="s">
        <v>866</v>
      </c>
      <c r="S4" s="128" t="s">
        <v>867</v>
      </c>
      <c r="T4" s="128" t="s">
        <v>867</v>
      </c>
      <c r="U4" s="128" t="s">
        <v>866</v>
      </c>
      <c r="V4" s="128" t="s">
        <v>1138</v>
      </c>
      <c r="W4" s="128" t="s">
        <v>867</v>
      </c>
      <c r="X4" s="131" t="s">
        <v>1139</v>
      </c>
      <c r="Y4" s="128" t="s">
        <v>866</v>
      </c>
      <c r="Z4" s="128" t="s">
        <v>1140</v>
      </c>
      <c r="AA4" s="128" t="s">
        <v>1141</v>
      </c>
      <c r="AB4" s="128" t="s">
        <v>873</v>
      </c>
      <c r="AC4" s="128"/>
      <c r="AD4" s="128" t="s">
        <v>1593</v>
      </c>
    </row>
    <row r="5" spans="1:30" s="12" customFormat="1" ht="218.25" customHeight="1" thickBot="1">
      <c r="A5" s="89" t="s">
        <v>1033</v>
      </c>
      <c r="B5" s="215" t="s">
        <v>719</v>
      </c>
      <c r="C5" s="191" t="s">
        <v>14</v>
      </c>
      <c r="D5" s="129" t="s">
        <v>857</v>
      </c>
      <c r="E5" s="128" t="s">
        <v>1049</v>
      </c>
      <c r="F5" s="128" t="s">
        <v>957</v>
      </c>
      <c r="G5" s="128" t="s">
        <v>65</v>
      </c>
      <c r="H5" s="134" t="s">
        <v>1142</v>
      </c>
      <c r="I5" s="131" t="s">
        <v>1121</v>
      </c>
      <c r="J5" s="131" t="s">
        <v>94</v>
      </c>
      <c r="K5" s="135" t="s">
        <v>1122</v>
      </c>
      <c r="L5" s="128" t="s">
        <v>1123</v>
      </c>
      <c r="M5" s="128" t="s">
        <v>1130</v>
      </c>
      <c r="N5" s="131" t="s">
        <v>1124</v>
      </c>
      <c r="O5" s="128" t="s">
        <v>1128</v>
      </c>
      <c r="P5" s="128" t="s">
        <v>1129</v>
      </c>
      <c r="Q5" s="128" t="s">
        <v>866</v>
      </c>
      <c r="R5" s="128" t="s">
        <v>866</v>
      </c>
      <c r="S5" s="128" t="s">
        <v>867</v>
      </c>
      <c r="T5" s="128" t="s">
        <v>866</v>
      </c>
      <c r="U5" s="128" t="s">
        <v>866</v>
      </c>
      <c r="V5" s="128" t="s">
        <v>1131</v>
      </c>
      <c r="W5" s="128" t="s">
        <v>1132</v>
      </c>
      <c r="X5" s="131" t="s">
        <v>1133</v>
      </c>
      <c r="Y5" s="128" t="s">
        <v>866</v>
      </c>
      <c r="Z5" s="128"/>
      <c r="AA5" s="128"/>
      <c r="AB5" s="128" t="s">
        <v>872</v>
      </c>
      <c r="AC5" s="128"/>
      <c r="AD5" s="128" t="s">
        <v>1120</v>
      </c>
    </row>
    <row r="6" spans="1:30" s="12" customFormat="1" ht="123" customHeight="1" thickBot="1">
      <c r="A6" s="89" t="s">
        <v>1033</v>
      </c>
      <c r="B6" s="215" t="s">
        <v>720</v>
      </c>
      <c r="C6" s="191" t="s">
        <v>57</v>
      </c>
      <c r="D6" s="129" t="s">
        <v>856</v>
      </c>
      <c r="E6" s="128" t="s">
        <v>59</v>
      </c>
      <c r="F6" s="128" t="s">
        <v>957</v>
      </c>
      <c r="G6" s="128" t="s">
        <v>65</v>
      </c>
      <c r="H6" s="136" t="s">
        <v>1015</v>
      </c>
      <c r="I6" s="137" t="s">
        <v>66</v>
      </c>
      <c r="J6" s="138">
        <v>5000000</v>
      </c>
      <c r="K6" s="135">
        <f>'OPRD LGGP '!$R$7</f>
        <v>303655.17142857146</v>
      </c>
      <c r="L6" s="133">
        <v>17.5</v>
      </c>
      <c r="M6" s="128" t="s">
        <v>64</v>
      </c>
      <c r="N6" s="139" t="s">
        <v>63</v>
      </c>
      <c r="O6" s="130" t="s">
        <v>867</v>
      </c>
      <c r="P6" s="130" t="s">
        <v>866</v>
      </c>
      <c r="Q6" s="130" t="s">
        <v>866</v>
      </c>
      <c r="R6" s="130" t="s">
        <v>866</v>
      </c>
      <c r="S6" s="130" t="s">
        <v>867</v>
      </c>
      <c r="T6" s="130" t="s">
        <v>867</v>
      </c>
      <c r="U6" s="130" t="s">
        <v>866</v>
      </c>
      <c r="V6" s="130" t="s">
        <v>1019</v>
      </c>
      <c r="W6" s="128" t="s">
        <v>96</v>
      </c>
      <c r="X6" s="131" t="s">
        <v>60</v>
      </c>
      <c r="Y6" s="128" t="s">
        <v>102</v>
      </c>
      <c r="Z6" s="128"/>
      <c r="AA6" s="128" t="s">
        <v>100</v>
      </c>
      <c r="AB6" s="128" t="s">
        <v>1010</v>
      </c>
      <c r="AC6" s="128"/>
      <c r="AD6" s="128" t="s">
        <v>1022</v>
      </c>
    </row>
    <row r="7" spans="1:30" s="12" customFormat="1" ht="105.75" thickBot="1">
      <c r="A7" s="89" t="s">
        <v>1033</v>
      </c>
      <c r="B7" s="148" t="s">
        <v>721</v>
      </c>
      <c r="C7" s="191" t="s">
        <v>57</v>
      </c>
      <c r="D7" s="129" t="s">
        <v>856</v>
      </c>
      <c r="E7" s="128" t="s">
        <v>59</v>
      </c>
      <c r="F7" s="128" t="s">
        <v>957</v>
      </c>
      <c r="G7" s="128" t="s">
        <v>65</v>
      </c>
      <c r="H7" s="136" t="s">
        <v>1016</v>
      </c>
      <c r="I7" s="137" t="s">
        <v>67</v>
      </c>
      <c r="J7" s="138">
        <v>750000</v>
      </c>
      <c r="K7" s="135">
        <f>'OPRD LGGP '!$R$8</f>
        <v>53925.464285714283</v>
      </c>
      <c r="L7" s="133">
        <v>14</v>
      </c>
      <c r="M7" s="128" t="s">
        <v>64</v>
      </c>
      <c r="N7" s="139" t="s">
        <v>63</v>
      </c>
      <c r="O7" s="130" t="s">
        <v>867</v>
      </c>
      <c r="P7" s="130" t="s">
        <v>866</v>
      </c>
      <c r="Q7" s="130" t="s">
        <v>866</v>
      </c>
      <c r="R7" s="130" t="s">
        <v>866</v>
      </c>
      <c r="S7" s="130" t="s">
        <v>867</v>
      </c>
      <c r="T7" s="130" t="s">
        <v>867</v>
      </c>
      <c r="U7" s="130" t="s">
        <v>866</v>
      </c>
      <c r="V7" s="130" t="s">
        <v>1019</v>
      </c>
      <c r="W7" s="128" t="s">
        <v>96</v>
      </c>
      <c r="X7" s="131" t="s">
        <v>60</v>
      </c>
      <c r="Y7" s="128" t="s">
        <v>102</v>
      </c>
      <c r="Z7" s="128"/>
      <c r="AA7" s="128" t="s">
        <v>100</v>
      </c>
      <c r="AB7" s="128" t="s">
        <v>1010</v>
      </c>
      <c r="AC7" s="128"/>
      <c r="AD7" s="128" t="s">
        <v>1022</v>
      </c>
    </row>
    <row r="8" spans="1:30" s="12" customFormat="1" ht="105.75" thickBot="1">
      <c r="A8" s="89" t="s">
        <v>1033</v>
      </c>
      <c r="B8" s="148" t="s">
        <v>722</v>
      </c>
      <c r="C8" s="191" t="s">
        <v>57</v>
      </c>
      <c r="D8" s="129" t="s">
        <v>856</v>
      </c>
      <c r="E8" s="128" t="s">
        <v>59</v>
      </c>
      <c r="F8" s="128" t="s">
        <v>957</v>
      </c>
      <c r="G8" s="128" t="s">
        <v>65</v>
      </c>
      <c r="H8" s="140" t="s">
        <v>1017</v>
      </c>
      <c r="I8" s="137" t="s">
        <v>68</v>
      </c>
      <c r="J8" s="138">
        <v>140000</v>
      </c>
      <c r="K8" s="135">
        <f>'OPRD LGGP '!$R$9</f>
        <v>31222.222222222223</v>
      </c>
      <c r="L8" s="133">
        <v>4.5</v>
      </c>
      <c r="M8" s="128" t="s">
        <v>98</v>
      </c>
      <c r="N8" s="139" t="s">
        <v>1018</v>
      </c>
      <c r="O8" s="130" t="s">
        <v>866</v>
      </c>
      <c r="P8" s="130" t="s">
        <v>867</v>
      </c>
      <c r="Q8" s="130" t="s">
        <v>867</v>
      </c>
      <c r="R8" s="130" t="s">
        <v>867</v>
      </c>
      <c r="S8" s="130" t="s">
        <v>867</v>
      </c>
      <c r="T8" s="130" t="s">
        <v>867</v>
      </c>
      <c r="U8" s="130" t="s">
        <v>867</v>
      </c>
      <c r="V8" s="130" t="s">
        <v>867</v>
      </c>
      <c r="W8" s="130" t="s">
        <v>867</v>
      </c>
      <c r="X8" s="131" t="s">
        <v>101</v>
      </c>
      <c r="Y8" s="128" t="s">
        <v>102</v>
      </c>
      <c r="Z8" s="128"/>
      <c r="AA8" s="128" t="s">
        <v>100</v>
      </c>
      <c r="AB8" s="128" t="s">
        <v>1010</v>
      </c>
      <c r="AC8" s="128"/>
      <c r="AD8" s="128" t="s">
        <v>1022</v>
      </c>
    </row>
    <row r="9" spans="1:30" s="63" customFormat="1" ht="210.75" thickBot="1">
      <c r="A9" s="151" t="s">
        <v>1033</v>
      </c>
      <c r="B9" s="149" t="s">
        <v>45</v>
      </c>
      <c r="C9" s="193" t="s">
        <v>19</v>
      </c>
      <c r="D9" s="204" t="s">
        <v>855</v>
      </c>
      <c r="E9" s="146" t="s">
        <v>44</v>
      </c>
      <c r="F9" s="146" t="s">
        <v>957</v>
      </c>
      <c r="G9" s="155" t="s">
        <v>56</v>
      </c>
      <c r="H9" s="146" t="s">
        <v>1505</v>
      </c>
      <c r="I9" s="146" t="s">
        <v>1506</v>
      </c>
      <c r="J9" s="146" t="s">
        <v>1507</v>
      </c>
      <c r="K9" s="146" t="s">
        <v>1508</v>
      </c>
      <c r="L9" s="146" t="s">
        <v>1509</v>
      </c>
      <c r="M9" s="155" t="s">
        <v>46</v>
      </c>
      <c r="N9" s="205" t="s">
        <v>1510</v>
      </c>
      <c r="O9" s="146" t="s">
        <v>55</v>
      </c>
      <c r="P9" s="146" t="s">
        <v>55</v>
      </c>
      <c r="Q9" s="146" t="s">
        <v>55</v>
      </c>
      <c r="R9" s="146" t="s">
        <v>55</v>
      </c>
      <c r="S9" s="146" t="s">
        <v>55</v>
      </c>
      <c r="T9" s="63" t="s">
        <v>1511</v>
      </c>
      <c r="U9" s="146" t="s">
        <v>55</v>
      </c>
      <c r="V9" s="63" t="s">
        <v>1511</v>
      </c>
      <c r="W9" s="146" t="s">
        <v>55</v>
      </c>
      <c r="X9" s="146" t="s">
        <v>47</v>
      </c>
      <c r="Y9" s="146" t="s">
        <v>867</v>
      </c>
      <c r="Z9" s="146"/>
      <c r="AA9" s="63" t="s">
        <v>1512</v>
      </c>
      <c r="AB9" s="146" t="s">
        <v>1011</v>
      </c>
      <c r="AC9" s="146"/>
      <c r="AD9" s="146" t="s">
        <v>1513</v>
      </c>
    </row>
    <row r="10" spans="1:30" s="59" customFormat="1" ht="96" customHeight="1" thickBot="1">
      <c r="A10" s="89" t="s">
        <v>1033</v>
      </c>
      <c r="B10" s="149" t="s">
        <v>854</v>
      </c>
      <c r="C10" s="192" t="s">
        <v>1647</v>
      </c>
      <c r="D10" s="141" t="s">
        <v>850</v>
      </c>
      <c r="E10" s="128" t="s">
        <v>59</v>
      </c>
      <c r="F10" s="128" t="s">
        <v>957</v>
      </c>
      <c r="G10" s="128" t="s">
        <v>1029</v>
      </c>
      <c r="H10" s="142">
        <v>44429</v>
      </c>
      <c r="I10" s="143" t="s">
        <v>1030</v>
      </c>
      <c r="J10" s="144">
        <v>230000</v>
      </c>
      <c r="K10" s="144">
        <v>12000</v>
      </c>
      <c r="L10" s="128"/>
      <c r="M10" s="128" t="s">
        <v>1031</v>
      </c>
      <c r="N10" s="128" t="s">
        <v>1032</v>
      </c>
      <c r="O10" s="128" t="s">
        <v>991</v>
      </c>
      <c r="P10" s="128" t="s">
        <v>991</v>
      </c>
      <c r="Q10" s="128" t="s">
        <v>991</v>
      </c>
      <c r="R10" s="128" t="s">
        <v>991</v>
      </c>
      <c r="S10" s="128" t="s">
        <v>991</v>
      </c>
      <c r="T10" s="128" t="s">
        <v>991</v>
      </c>
      <c r="U10" s="128" t="s">
        <v>991</v>
      </c>
      <c r="V10" s="128" t="s">
        <v>991</v>
      </c>
      <c r="W10" s="128" t="s">
        <v>991</v>
      </c>
      <c r="X10" s="131" t="s">
        <v>683</v>
      </c>
      <c r="Y10" s="128"/>
      <c r="Z10" s="128"/>
      <c r="AA10" s="128"/>
      <c r="AB10" s="128" t="s">
        <v>871</v>
      </c>
      <c r="AC10" s="128"/>
      <c r="AD10" s="128" t="s">
        <v>1034</v>
      </c>
    </row>
    <row r="11" spans="1:30" s="63" customFormat="1" ht="165.75" thickBot="1">
      <c r="A11" s="151" t="s">
        <v>1033</v>
      </c>
      <c r="B11" s="214" t="s">
        <v>989</v>
      </c>
      <c r="C11" s="193" t="s">
        <v>717</v>
      </c>
      <c r="D11" s="152" t="s">
        <v>716</v>
      </c>
      <c r="E11" s="146" t="s">
        <v>1209</v>
      </c>
      <c r="F11" s="146" t="s">
        <v>988</v>
      </c>
      <c r="G11" s="146" t="s">
        <v>1063</v>
      </c>
      <c r="H11" s="146" t="s">
        <v>1064</v>
      </c>
      <c r="I11" s="146" t="s">
        <v>1090</v>
      </c>
      <c r="J11" s="146" t="s">
        <v>1089</v>
      </c>
      <c r="K11" s="163">
        <f>7300000/8</f>
        <v>912500</v>
      </c>
      <c r="L11" s="153" t="s">
        <v>1190</v>
      </c>
      <c r="M11" s="146" t="s">
        <v>1185</v>
      </c>
      <c r="N11" s="146" t="s">
        <v>945</v>
      </c>
      <c r="O11" s="146" t="s">
        <v>991</v>
      </c>
      <c r="P11" s="146" t="s">
        <v>1184</v>
      </c>
      <c r="Q11" s="146" t="s">
        <v>981</v>
      </c>
      <c r="R11" s="146" t="s">
        <v>1184</v>
      </c>
      <c r="S11" s="146" t="s">
        <v>991</v>
      </c>
      <c r="T11" s="146" t="s">
        <v>1066</v>
      </c>
      <c r="U11" s="146" t="s">
        <v>981</v>
      </c>
      <c r="V11" s="146" t="s">
        <v>981</v>
      </c>
      <c r="W11" s="146" t="s">
        <v>1067</v>
      </c>
      <c r="X11" s="154" t="s">
        <v>1093</v>
      </c>
      <c r="Y11" s="146" t="s">
        <v>991</v>
      </c>
      <c r="Z11" s="155" t="s">
        <v>1069</v>
      </c>
      <c r="AA11" s="146" t="s">
        <v>1037</v>
      </c>
      <c r="AB11" s="146" t="s">
        <v>1183</v>
      </c>
      <c r="AC11" s="146" t="s">
        <v>1009</v>
      </c>
      <c r="AD11" s="146" t="s">
        <v>1091</v>
      </c>
    </row>
    <row r="12" spans="1:30" s="63" customFormat="1" ht="165.75" thickBot="1">
      <c r="A12" s="151" t="s">
        <v>1033</v>
      </c>
      <c r="B12" s="214" t="s">
        <v>990</v>
      </c>
      <c r="C12" s="193" t="s">
        <v>717</v>
      </c>
      <c r="D12" s="152" t="s">
        <v>716</v>
      </c>
      <c r="E12" s="146" t="s">
        <v>1210</v>
      </c>
      <c r="F12" s="146" t="s">
        <v>988</v>
      </c>
      <c r="G12" s="146" t="s">
        <v>1063</v>
      </c>
      <c r="H12" s="146" t="s">
        <v>1064</v>
      </c>
      <c r="I12" s="146" t="s">
        <v>1065</v>
      </c>
      <c r="J12" s="146" t="s">
        <v>1088</v>
      </c>
      <c r="K12" s="163">
        <f>8200000/13</f>
        <v>630769.23076923075</v>
      </c>
      <c r="L12" s="153" t="s">
        <v>1191</v>
      </c>
      <c r="M12" s="146" t="s">
        <v>1036</v>
      </c>
      <c r="N12" s="146" t="s">
        <v>992</v>
      </c>
      <c r="O12" s="146" t="s">
        <v>1186</v>
      </c>
      <c r="P12" s="146" t="s">
        <v>1184</v>
      </c>
      <c r="Q12" s="146" t="s">
        <v>981</v>
      </c>
      <c r="R12" s="146" t="s">
        <v>1184</v>
      </c>
      <c r="S12" s="146" t="s">
        <v>991</v>
      </c>
      <c r="T12" s="146" t="s">
        <v>1066</v>
      </c>
      <c r="U12" s="146" t="s">
        <v>981</v>
      </c>
      <c r="V12" s="146" t="s">
        <v>981</v>
      </c>
      <c r="W12" s="146" t="s">
        <v>1067</v>
      </c>
      <c r="X12" s="146" t="s">
        <v>1092</v>
      </c>
      <c r="Y12" s="156" t="s">
        <v>1068</v>
      </c>
      <c r="Z12" s="155" t="s">
        <v>1069</v>
      </c>
      <c r="AA12" s="146" t="s">
        <v>1037</v>
      </c>
      <c r="AB12" s="146" t="s">
        <v>1183</v>
      </c>
      <c r="AC12" s="146" t="s">
        <v>1009</v>
      </c>
      <c r="AD12" s="146" t="s">
        <v>1091</v>
      </c>
    </row>
    <row r="13" spans="1:30" s="176" customFormat="1" ht="138" customHeight="1" thickBot="1">
      <c r="A13" s="167"/>
      <c r="B13" s="168" t="s">
        <v>1325</v>
      </c>
      <c r="C13" s="190" t="s">
        <v>1223</v>
      </c>
      <c r="D13" s="170" t="s">
        <v>1224</v>
      </c>
      <c r="E13" s="169" t="s">
        <v>1277</v>
      </c>
      <c r="F13" s="169" t="s">
        <v>1279</v>
      </c>
      <c r="G13" s="169" t="s">
        <v>1278</v>
      </c>
      <c r="H13" s="184">
        <v>44389</v>
      </c>
      <c r="I13" s="169" t="s">
        <v>1274</v>
      </c>
      <c r="J13" s="169" t="s">
        <v>1273</v>
      </c>
      <c r="K13" s="171" t="s">
        <v>1412</v>
      </c>
      <c r="L13" s="172" t="s">
        <v>1271</v>
      </c>
      <c r="M13" s="169" t="s">
        <v>1272</v>
      </c>
      <c r="N13" s="169" t="s">
        <v>1232</v>
      </c>
      <c r="O13" s="169" t="s">
        <v>1275</v>
      </c>
      <c r="P13" s="169" t="s">
        <v>1277</v>
      </c>
      <c r="Q13" s="169" t="s">
        <v>981</v>
      </c>
      <c r="R13" s="169" t="s">
        <v>1231</v>
      </c>
      <c r="S13" s="169" t="s">
        <v>991</v>
      </c>
      <c r="T13" s="169" t="s">
        <v>981</v>
      </c>
      <c r="U13" s="169" t="s">
        <v>981</v>
      </c>
      <c r="V13" s="169" t="s">
        <v>1230</v>
      </c>
      <c r="W13" s="169" t="s">
        <v>1277</v>
      </c>
      <c r="X13" s="169" t="s">
        <v>1276</v>
      </c>
      <c r="Y13" s="173" t="s">
        <v>1230</v>
      </c>
      <c r="Z13" s="174" t="s">
        <v>1228</v>
      </c>
      <c r="AA13" s="169" t="s">
        <v>1229</v>
      </c>
      <c r="AB13" s="175" t="s">
        <v>1233</v>
      </c>
      <c r="AC13" s="169" t="s">
        <v>1294</v>
      </c>
      <c r="AD13" s="169"/>
    </row>
    <row r="14" spans="1:30" s="176" customFormat="1" ht="109.5" customHeight="1" thickBot="1">
      <c r="A14" s="167"/>
      <c r="B14" s="168" t="s">
        <v>1402</v>
      </c>
      <c r="C14" s="190" t="s">
        <v>1395</v>
      </c>
      <c r="D14" s="170"/>
      <c r="E14" s="169"/>
      <c r="F14" s="169"/>
      <c r="G14" s="169"/>
      <c r="H14" s="169"/>
      <c r="I14" s="169"/>
      <c r="J14" s="169" t="s">
        <v>1332</v>
      </c>
      <c r="K14" s="171"/>
      <c r="L14" s="172"/>
      <c r="M14" s="169"/>
      <c r="N14" s="169"/>
      <c r="O14" s="169"/>
      <c r="P14" s="169"/>
      <c r="Q14" s="169"/>
      <c r="R14" s="169"/>
      <c r="S14" s="169"/>
      <c r="T14" s="169"/>
      <c r="U14" s="169"/>
      <c r="V14" s="169"/>
      <c r="W14" s="169"/>
      <c r="X14" s="169"/>
      <c r="Y14" s="173"/>
      <c r="Z14" s="174"/>
      <c r="AA14" s="169"/>
      <c r="AB14" s="175"/>
      <c r="AC14" s="169"/>
      <c r="AD14" s="169" t="s">
        <v>1295</v>
      </c>
    </row>
    <row r="15" spans="1:30" s="176" customFormat="1" ht="80.25" customHeight="1" thickBot="1">
      <c r="A15" s="167"/>
      <c r="B15" s="168" t="s">
        <v>1326</v>
      </c>
      <c r="C15" s="190" t="s">
        <v>1281</v>
      </c>
      <c r="D15" s="170"/>
      <c r="E15" s="169"/>
      <c r="F15" s="169"/>
      <c r="G15" s="169"/>
      <c r="H15" s="169"/>
      <c r="I15" s="169"/>
      <c r="J15" s="169"/>
      <c r="K15" s="171"/>
      <c r="L15" s="172"/>
      <c r="M15" s="169"/>
      <c r="N15" s="169"/>
      <c r="O15" s="169"/>
      <c r="P15" s="169"/>
      <c r="Q15" s="169"/>
      <c r="R15" s="169"/>
      <c r="S15" s="169"/>
      <c r="T15" s="169"/>
      <c r="U15" s="169"/>
      <c r="V15" s="169"/>
      <c r="W15" s="169"/>
      <c r="X15" s="169"/>
      <c r="Y15" s="173"/>
      <c r="Z15" s="174"/>
      <c r="AA15" s="169"/>
      <c r="AB15" s="169" t="s">
        <v>1282</v>
      </c>
      <c r="AC15" s="169"/>
      <c r="AD15" s="169" t="s">
        <v>1293</v>
      </c>
    </row>
    <row r="16" spans="1:30" s="176" customFormat="1" ht="105" customHeight="1" thickBot="1">
      <c r="A16" s="167"/>
      <c r="B16" s="168" t="s">
        <v>1323</v>
      </c>
      <c r="C16" s="190" t="s">
        <v>1299</v>
      </c>
      <c r="D16" s="170"/>
      <c r="E16" s="169"/>
      <c r="F16" s="169"/>
      <c r="G16" s="169"/>
      <c r="H16" s="169"/>
      <c r="I16" s="169"/>
      <c r="J16" s="169"/>
      <c r="K16" s="171"/>
      <c r="L16" s="172"/>
      <c r="M16" s="169"/>
      <c r="N16" s="169"/>
      <c r="O16" s="169"/>
      <c r="P16" s="169"/>
      <c r="Q16" s="169"/>
      <c r="R16" s="169"/>
      <c r="S16" s="169"/>
      <c r="T16" s="169"/>
      <c r="U16" s="169"/>
      <c r="V16" s="169"/>
      <c r="W16" s="169"/>
      <c r="X16" s="169"/>
      <c r="Y16" s="173"/>
      <c r="Z16" s="174"/>
      <c r="AA16" s="169"/>
      <c r="AB16" s="169" t="s">
        <v>1338</v>
      </c>
      <c r="AC16" s="169"/>
      <c r="AD16" s="169" t="s">
        <v>1324</v>
      </c>
    </row>
    <row r="17" spans="1:30" s="12" customFormat="1" ht="30.75" thickBot="1">
      <c r="B17" s="148" t="s">
        <v>142</v>
      </c>
      <c r="C17" s="191" t="s">
        <v>141</v>
      </c>
      <c r="D17" s="128"/>
      <c r="E17" s="128" t="s">
        <v>15</v>
      </c>
      <c r="F17" s="128"/>
      <c r="G17" s="128"/>
      <c r="H17" s="128" t="s">
        <v>870</v>
      </c>
      <c r="I17" s="128"/>
      <c r="J17" s="128"/>
      <c r="K17" s="128"/>
      <c r="L17" s="128"/>
      <c r="M17" s="128"/>
      <c r="N17" s="128"/>
      <c r="O17" s="128"/>
      <c r="P17" s="128"/>
      <c r="Q17" s="128"/>
      <c r="R17" s="128"/>
      <c r="S17" s="128"/>
      <c r="T17" s="128"/>
      <c r="U17" s="128"/>
      <c r="V17" s="128"/>
      <c r="W17" s="128"/>
      <c r="X17" s="128"/>
      <c r="Y17" s="128"/>
      <c r="Z17" s="128"/>
      <c r="AA17" s="128"/>
      <c r="AB17" s="128"/>
      <c r="AC17" s="128"/>
      <c r="AD17" s="128"/>
    </row>
    <row r="18" spans="1:30" s="58" customFormat="1" ht="30.75" thickBot="1">
      <c r="B18" s="148" t="s">
        <v>246</v>
      </c>
      <c r="C18" s="191" t="s">
        <v>245</v>
      </c>
      <c r="D18" s="128"/>
      <c r="E18" s="128" t="s">
        <v>15</v>
      </c>
      <c r="F18" s="128"/>
      <c r="G18" s="128"/>
      <c r="H18" s="128" t="s">
        <v>870</v>
      </c>
      <c r="I18" s="128"/>
      <c r="J18" s="128"/>
      <c r="K18" s="128"/>
      <c r="L18" s="128"/>
      <c r="M18" s="128"/>
      <c r="N18" s="128"/>
      <c r="O18" s="128"/>
      <c r="P18" s="128"/>
      <c r="Q18" s="128"/>
      <c r="R18" s="128"/>
      <c r="S18" s="128"/>
      <c r="T18" s="128"/>
      <c r="U18" s="128"/>
      <c r="V18" s="128"/>
      <c r="W18" s="128"/>
      <c r="X18" s="128"/>
      <c r="Y18" s="128"/>
      <c r="Z18" s="128"/>
      <c r="AA18" s="128"/>
      <c r="AB18" s="128"/>
      <c r="AC18" s="128"/>
      <c r="AD18" s="128"/>
    </row>
    <row r="19" spans="1:30" s="12" customFormat="1" ht="90.75" thickBot="1">
      <c r="A19" s="89" t="s">
        <v>1033</v>
      </c>
      <c r="B19" s="214" t="s">
        <v>20</v>
      </c>
      <c r="C19" s="191" t="s">
        <v>21</v>
      </c>
      <c r="D19" s="128"/>
      <c r="E19" s="128" t="s">
        <v>858</v>
      </c>
      <c r="F19" s="128" t="s">
        <v>22</v>
      </c>
      <c r="G19" s="128" t="s">
        <v>859</v>
      </c>
      <c r="H19" s="145" t="s">
        <v>860</v>
      </c>
      <c r="I19" s="128" t="s">
        <v>861</v>
      </c>
      <c r="J19" s="128" t="s">
        <v>862</v>
      </c>
      <c r="K19" s="162" t="s">
        <v>863</v>
      </c>
      <c r="L19" s="128">
        <v>16</v>
      </c>
      <c r="M19" s="128" t="s">
        <v>864</v>
      </c>
      <c r="N19" s="128" t="s">
        <v>865</v>
      </c>
      <c r="O19" s="128" t="s">
        <v>62</v>
      </c>
      <c r="P19" s="128" t="s">
        <v>866</v>
      </c>
      <c r="Q19" s="128" t="s">
        <v>866</v>
      </c>
      <c r="R19" s="128" t="s">
        <v>867</v>
      </c>
      <c r="S19" s="128" t="s">
        <v>867</v>
      </c>
      <c r="T19" s="128"/>
      <c r="U19" s="128" t="s">
        <v>866</v>
      </c>
      <c r="V19" s="128" t="s">
        <v>62</v>
      </c>
      <c r="W19" s="128" t="s">
        <v>866</v>
      </c>
      <c r="X19" s="128" t="s">
        <v>868</v>
      </c>
      <c r="Y19" s="128" t="s">
        <v>866</v>
      </c>
      <c r="Z19" s="128" t="s">
        <v>866</v>
      </c>
      <c r="AA19" s="128" t="s">
        <v>866</v>
      </c>
      <c r="AB19" s="128" t="s">
        <v>653</v>
      </c>
      <c r="AC19" s="177" t="s">
        <v>1283</v>
      </c>
      <c r="AD19" s="128" t="s">
        <v>1027</v>
      </c>
    </row>
    <row r="20" spans="1:30" s="63" customFormat="1" ht="195.75" thickBot="1">
      <c r="A20" s="89" t="s">
        <v>1033</v>
      </c>
      <c r="B20" s="215" t="s">
        <v>1643</v>
      </c>
      <c r="C20" s="193" t="s">
        <v>1642</v>
      </c>
      <c r="D20" s="146"/>
      <c r="E20" s="146" t="s">
        <v>874</v>
      </c>
      <c r="F20" s="146" t="s">
        <v>22</v>
      </c>
      <c r="G20" s="146" t="s">
        <v>1208</v>
      </c>
      <c r="H20" s="145" t="s">
        <v>1529</v>
      </c>
      <c r="I20" s="146" t="s">
        <v>861</v>
      </c>
      <c r="J20" s="146" t="s">
        <v>1195</v>
      </c>
      <c r="K20" s="146" t="s">
        <v>1195</v>
      </c>
      <c r="L20" s="146" t="s">
        <v>1195</v>
      </c>
      <c r="M20" s="146" t="s">
        <v>1196</v>
      </c>
      <c r="N20" s="146" t="s">
        <v>1207</v>
      </c>
      <c r="O20" s="146" t="s">
        <v>1198</v>
      </c>
      <c r="P20" s="146" t="s">
        <v>1197</v>
      </c>
      <c r="Q20" s="146" t="s">
        <v>1198</v>
      </c>
      <c r="R20" s="146" t="s">
        <v>1199</v>
      </c>
      <c r="S20" s="146" t="s">
        <v>991</v>
      </c>
      <c r="T20" s="146" t="s">
        <v>1198</v>
      </c>
      <c r="U20" s="146" t="s">
        <v>1198</v>
      </c>
      <c r="V20" s="146" t="s">
        <v>1198</v>
      </c>
      <c r="W20" s="146" t="s">
        <v>1200</v>
      </c>
      <c r="X20" s="146" t="s">
        <v>1201</v>
      </c>
      <c r="Y20" s="146" t="s">
        <v>991</v>
      </c>
      <c r="Z20" s="146" t="s">
        <v>861</v>
      </c>
      <c r="AA20" s="146" t="s">
        <v>861</v>
      </c>
      <c r="AB20" s="146" t="s">
        <v>1202</v>
      </c>
      <c r="AC20" s="177" t="s">
        <v>1283</v>
      </c>
      <c r="AD20" s="128" t="s">
        <v>1528</v>
      </c>
    </row>
    <row r="21" spans="1:30" s="63" customFormat="1" ht="201" customHeight="1" thickBot="1">
      <c r="A21" s="89" t="s">
        <v>1033</v>
      </c>
      <c r="B21" s="216" t="s">
        <v>1284</v>
      </c>
      <c r="C21" s="193" t="s">
        <v>1644</v>
      </c>
      <c r="D21" s="146"/>
      <c r="E21" s="146" t="s">
        <v>874</v>
      </c>
      <c r="F21" s="146" t="s">
        <v>22</v>
      </c>
      <c r="G21" s="128" t="s">
        <v>1518</v>
      </c>
      <c r="H21" s="145" t="s">
        <v>1519</v>
      </c>
      <c r="I21" s="128" t="s">
        <v>1520</v>
      </c>
      <c r="J21" s="128" t="s">
        <v>1521</v>
      </c>
      <c r="K21" s="128" t="s">
        <v>1522</v>
      </c>
      <c r="L21" s="146" t="s">
        <v>1195</v>
      </c>
      <c r="M21" s="207" t="s">
        <v>1515</v>
      </c>
      <c r="N21" s="128" t="s">
        <v>1523</v>
      </c>
      <c r="O21" s="128" t="s">
        <v>991</v>
      </c>
      <c r="P21" s="128" t="s">
        <v>1197</v>
      </c>
      <c r="Q21" s="128" t="s">
        <v>991</v>
      </c>
      <c r="R21" s="128" t="s">
        <v>991</v>
      </c>
      <c r="S21" s="128" t="s">
        <v>991</v>
      </c>
      <c r="T21" s="128" t="s">
        <v>991</v>
      </c>
      <c r="U21" s="128" t="s">
        <v>1524</v>
      </c>
      <c r="V21" s="128" t="s">
        <v>1525</v>
      </c>
      <c r="W21" s="128" t="s">
        <v>1526</v>
      </c>
      <c r="X21" s="128" t="s">
        <v>991</v>
      </c>
      <c r="Y21" s="128" t="s">
        <v>991</v>
      </c>
      <c r="Z21" s="128" t="s">
        <v>861</v>
      </c>
      <c r="AA21" s="128" t="s">
        <v>861</v>
      </c>
      <c r="AB21" s="128" t="s">
        <v>1202</v>
      </c>
      <c r="AC21" s="128" t="s">
        <v>1527</v>
      </c>
      <c r="AD21" s="128" t="s">
        <v>1528</v>
      </c>
    </row>
    <row r="22" spans="1:30" s="12" customFormat="1" ht="171" customHeight="1" thickBot="1">
      <c r="A22" s="151" t="s">
        <v>1033</v>
      </c>
      <c r="B22" s="148" t="s">
        <v>974</v>
      </c>
      <c r="C22" s="191" t="s">
        <v>869</v>
      </c>
      <c r="D22" s="141" t="s">
        <v>1175</v>
      </c>
      <c r="E22" s="128" t="s">
        <v>874</v>
      </c>
      <c r="F22" s="128" t="s">
        <v>1177</v>
      </c>
      <c r="G22" s="128"/>
      <c r="H22" s="146" t="s">
        <v>1179</v>
      </c>
      <c r="I22" s="128"/>
      <c r="J22" s="128"/>
      <c r="K22" s="128"/>
      <c r="L22" s="128"/>
      <c r="M22" s="128" t="s">
        <v>1176</v>
      </c>
      <c r="N22" s="128" t="s">
        <v>1188</v>
      </c>
      <c r="O22" s="128" t="s">
        <v>1180</v>
      </c>
      <c r="P22" s="128" t="s">
        <v>981</v>
      </c>
      <c r="Q22" s="128" t="s">
        <v>981</v>
      </c>
      <c r="R22" s="128" t="s">
        <v>981</v>
      </c>
      <c r="S22" s="128" t="s">
        <v>991</v>
      </c>
      <c r="T22" s="128" t="s">
        <v>1173</v>
      </c>
      <c r="U22" s="128" t="s">
        <v>981</v>
      </c>
      <c r="V22" s="128" t="s">
        <v>981</v>
      </c>
      <c r="W22" s="128" t="s">
        <v>1171</v>
      </c>
      <c r="X22" s="128" t="s">
        <v>1172</v>
      </c>
      <c r="Y22" s="128" t="s">
        <v>991</v>
      </c>
      <c r="Z22" s="128"/>
      <c r="AA22" s="128" t="s">
        <v>1174</v>
      </c>
      <c r="AB22" s="128" t="s">
        <v>906</v>
      </c>
      <c r="AC22" s="128"/>
      <c r="AD22" s="128"/>
    </row>
    <row r="23" spans="1:30" s="80" customFormat="1" ht="59.25" customHeight="1" thickBot="1">
      <c r="B23" s="215" t="s">
        <v>976</v>
      </c>
      <c r="C23" s="128" t="s">
        <v>968</v>
      </c>
      <c r="D23" s="128"/>
      <c r="E23" s="128" t="s">
        <v>874</v>
      </c>
      <c r="F23" s="128" t="s">
        <v>153</v>
      </c>
      <c r="G23" s="128"/>
      <c r="H23" s="146"/>
      <c r="I23" s="128"/>
      <c r="J23" s="128" t="s">
        <v>1041</v>
      </c>
      <c r="K23" s="128"/>
      <c r="L23" s="128"/>
      <c r="M23" s="128"/>
      <c r="N23" s="128"/>
      <c r="O23" s="128"/>
      <c r="P23" s="128"/>
      <c r="Q23" s="128"/>
      <c r="R23" s="128"/>
      <c r="S23" s="128" t="s">
        <v>61</v>
      </c>
      <c r="T23" s="128"/>
      <c r="U23" s="128"/>
      <c r="V23" s="128"/>
      <c r="W23" s="128"/>
      <c r="X23" s="128"/>
      <c r="Y23" s="128" t="s">
        <v>61</v>
      </c>
      <c r="Z23" s="128"/>
      <c r="AA23" s="128">
        <v>0</v>
      </c>
      <c r="AB23" s="128" t="s">
        <v>965</v>
      </c>
      <c r="AC23" s="128"/>
      <c r="AD23" s="128"/>
    </row>
    <row r="24" spans="1:30" s="80" customFormat="1" ht="60.75" customHeight="1" thickBot="1">
      <c r="B24" s="150" t="s">
        <v>977</v>
      </c>
      <c r="C24" s="128" t="s">
        <v>969</v>
      </c>
      <c r="D24" s="128"/>
      <c r="E24" s="128" t="s">
        <v>874</v>
      </c>
      <c r="F24" s="128" t="s">
        <v>963</v>
      </c>
      <c r="G24" s="128"/>
      <c r="H24" s="128"/>
      <c r="I24" s="128"/>
      <c r="J24" s="128" t="s">
        <v>1044</v>
      </c>
      <c r="K24" s="128"/>
      <c r="L24" s="128"/>
      <c r="M24" s="128"/>
      <c r="N24" s="128"/>
      <c r="O24" s="128"/>
      <c r="P24" s="128"/>
      <c r="Q24" s="128"/>
      <c r="R24" s="128"/>
      <c r="S24" s="128" t="s">
        <v>61</v>
      </c>
      <c r="T24" s="128"/>
      <c r="U24" s="128"/>
      <c r="V24" s="128"/>
      <c r="W24" s="128"/>
      <c r="X24" s="128"/>
      <c r="Y24" s="128" t="s">
        <v>61</v>
      </c>
      <c r="Z24" s="128"/>
      <c r="AA24" s="128"/>
      <c r="AB24" s="128" t="s">
        <v>967</v>
      </c>
      <c r="AC24" s="128"/>
      <c r="AD24" s="128"/>
    </row>
    <row r="25" spans="1:30" s="80" customFormat="1" ht="61.5" customHeight="1" thickBot="1">
      <c r="B25" s="150" t="s">
        <v>978</v>
      </c>
      <c r="C25" s="128" t="s">
        <v>972</v>
      </c>
      <c r="D25" s="128"/>
      <c r="E25" s="128" t="s">
        <v>874</v>
      </c>
      <c r="F25" s="128" t="s">
        <v>971</v>
      </c>
      <c r="G25" s="128"/>
      <c r="H25" s="128"/>
      <c r="I25" s="128"/>
      <c r="J25" s="128" t="s">
        <v>1042</v>
      </c>
      <c r="K25" s="128"/>
      <c r="L25" s="128"/>
      <c r="M25" s="128"/>
      <c r="N25" s="128"/>
      <c r="O25" s="128"/>
      <c r="P25" s="128"/>
      <c r="Q25" s="128"/>
      <c r="R25" s="128"/>
      <c r="S25" s="128" t="s">
        <v>61</v>
      </c>
      <c r="T25" s="128"/>
      <c r="U25" s="128"/>
      <c r="V25" s="128"/>
      <c r="W25" s="128"/>
      <c r="X25" s="128"/>
      <c r="Y25" s="128" t="s">
        <v>61</v>
      </c>
      <c r="Z25" s="128"/>
      <c r="AA25" s="128"/>
      <c r="AB25" s="128" t="s">
        <v>1035</v>
      </c>
      <c r="AC25" s="128"/>
      <c r="AD25" s="128"/>
    </row>
    <row r="26" spans="1:30" s="80" customFormat="1" ht="60.75" customHeight="1" thickBot="1">
      <c r="B26" s="150" t="s">
        <v>979</v>
      </c>
      <c r="C26" s="128" t="s">
        <v>970</v>
      </c>
      <c r="D26" s="128"/>
      <c r="E26" s="128" t="s">
        <v>874</v>
      </c>
      <c r="F26" s="128" t="s">
        <v>964</v>
      </c>
      <c r="G26" s="128"/>
      <c r="H26" s="128"/>
      <c r="I26" s="128"/>
      <c r="J26" s="128" t="s">
        <v>1043</v>
      </c>
      <c r="K26" s="128"/>
      <c r="L26" s="128"/>
      <c r="M26" s="128"/>
      <c r="N26" s="128"/>
      <c r="O26" s="128"/>
      <c r="P26" s="128"/>
      <c r="Q26" s="128"/>
      <c r="R26" s="128"/>
      <c r="S26" s="128" t="s">
        <v>61</v>
      </c>
      <c r="T26" s="128"/>
      <c r="U26" s="128"/>
      <c r="V26" s="128"/>
      <c r="W26" s="128"/>
      <c r="X26" s="128"/>
      <c r="Y26" s="128" t="s">
        <v>61</v>
      </c>
      <c r="Z26" s="128"/>
      <c r="AA26" s="128"/>
      <c r="AB26" s="128" t="s">
        <v>966</v>
      </c>
      <c r="AC26" s="128"/>
      <c r="AD26" s="128"/>
    </row>
    <row r="27" spans="1:30" s="12" customFormat="1" ht="83.25" thickBot="1">
      <c r="B27" s="150" t="s">
        <v>975</v>
      </c>
      <c r="C27" s="191" t="s">
        <v>987</v>
      </c>
      <c r="D27" s="128"/>
      <c r="E27" s="128" t="s">
        <v>874</v>
      </c>
      <c r="F27" s="128" t="s">
        <v>22</v>
      </c>
      <c r="G27" s="128"/>
      <c r="H27" s="128"/>
      <c r="I27" s="128"/>
      <c r="J27" s="128" t="s">
        <v>1061</v>
      </c>
      <c r="K27" s="128"/>
      <c r="L27" s="128"/>
      <c r="M27" s="128" t="s">
        <v>1178</v>
      </c>
      <c r="N27" s="128"/>
      <c r="O27" s="128"/>
      <c r="P27" s="128"/>
      <c r="Q27" s="128"/>
      <c r="R27" s="128"/>
      <c r="S27" s="128" t="s">
        <v>61</v>
      </c>
      <c r="T27" s="128"/>
      <c r="U27" s="128"/>
      <c r="V27" s="128"/>
      <c r="W27" s="128"/>
      <c r="X27" s="128"/>
      <c r="Y27" s="128" t="s">
        <v>61</v>
      </c>
      <c r="Z27" s="128"/>
      <c r="AA27" s="128"/>
      <c r="AB27" s="128" t="s">
        <v>875</v>
      </c>
      <c r="AC27" s="128"/>
      <c r="AD27" s="128"/>
    </row>
    <row r="28" spans="1:30" s="62" customFormat="1" ht="83.25" thickBot="1">
      <c r="B28" s="148" t="s">
        <v>973</v>
      </c>
      <c r="C28" s="191" t="s">
        <v>1040</v>
      </c>
      <c r="D28" s="128"/>
      <c r="E28" s="128" t="s">
        <v>874</v>
      </c>
      <c r="F28" s="128" t="s">
        <v>22</v>
      </c>
      <c r="G28" s="128"/>
      <c r="H28" s="145" t="s">
        <v>1216</v>
      </c>
      <c r="I28" s="128"/>
      <c r="J28" s="128" t="s">
        <v>1062</v>
      </c>
      <c r="K28" s="128"/>
      <c r="L28" s="128"/>
      <c r="M28" s="128"/>
      <c r="N28" s="128"/>
      <c r="O28" s="128"/>
      <c r="P28" s="128"/>
      <c r="Q28" s="128"/>
      <c r="R28" s="128"/>
      <c r="S28" s="128" t="s">
        <v>61</v>
      </c>
      <c r="T28" s="128"/>
      <c r="U28" s="128"/>
      <c r="V28" s="128"/>
      <c r="W28" s="128"/>
      <c r="X28" s="128"/>
      <c r="Y28" s="128" t="s">
        <v>61</v>
      </c>
      <c r="Z28" s="128"/>
      <c r="AA28" s="128"/>
      <c r="AB28" s="128" t="s">
        <v>876</v>
      </c>
      <c r="AC28" s="128"/>
      <c r="AD28" s="128"/>
    </row>
    <row r="29" spans="1:30" s="12" customFormat="1" ht="57" thickBot="1">
      <c r="B29" s="149" t="s">
        <v>712</v>
      </c>
      <c r="C29" s="191" t="s">
        <v>1547</v>
      </c>
      <c r="D29" s="147" t="s">
        <v>711</v>
      </c>
      <c r="E29" s="128"/>
      <c r="F29" s="128" t="s">
        <v>714</v>
      </c>
      <c r="G29" s="128" t="s">
        <v>1665</v>
      </c>
      <c r="H29" s="128"/>
      <c r="I29" s="128"/>
      <c r="J29" s="128"/>
      <c r="K29" s="128"/>
      <c r="L29" s="128"/>
      <c r="M29" s="128"/>
      <c r="N29" s="128" t="s">
        <v>715</v>
      </c>
      <c r="O29" s="128" t="s">
        <v>981</v>
      </c>
      <c r="P29" s="128" t="s">
        <v>991</v>
      </c>
      <c r="Q29" s="128" t="s">
        <v>991</v>
      </c>
      <c r="R29" s="128" t="s">
        <v>991</v>
      </c>
      <c r="S29" s="128" t="s">
        <v>991</v>
      </c>
      <c r="T29" s="128"/>
      <c r="U29" s="128"/>
      <c r="V29" s="128"/>
      <c r="W29" s="128"/>
      <c r="X29" s="128"/>
      <c r="Y29" s="128"/>
      <c r="Z29" s="128"/>
      <c r="AA29" s="128"/>
      <c r="AB29" s="128"/>
      <c r="AC29" s="128"/>
      <c r="AD29" s="128"/>
    </row>
    <row r="30" spans="1:30" s="84" customFormat="1" ht="111" customHeight="1" thickBot="1">
      <c r="B30" s="149" t="s">
        <v>1574</v>
      </c>
      <c r="C30" s="192" t="s">
        <v>1641</v>
      </c>
      <c r="D30" s="147" t="s">
        <v>1569</v>
      </c>
      <c r="E30" s="128" t="s">
        <v>1566</v>
      </c>
      <c r="F30" s="128" t="s">
        <v>1567</v>
      </c>
      <c r="G30" s="128" t="s">
        <v>1570</v>
      </c>
      <c r="H30" s="128" t="s">
        <v>1568</v>
      </c>
      <c r="I30" s="128"/>
      <c r="J30" s="128"/>
      <c r="K30" s="128"/>
      <c r="L30" s="128"/>
      <c r="M30" s="128" t="s">
        <v>1572</v>
      </c>
      <c r="N30" s="128"/>
      <c r="O30" s="128"/>
      <c r="P30" s="128" t="s">
        <v>981</v>
      </c>
      <c r="Q30" s="128" t="s">
        <v>981</v>
      </c>
      <c r="R30" s="128"/>
      <c r="S30" s="128"/>
      <c r="T30" s="128"/>
      <c r="U30" s="128"/>
      <c r="V30" s="128"/>
      <c r="W30" s="128"/>
      <c r="X30" s="128"/>
      <c r="Y30" s="128"/>
      <c r="Z30" s="128"/>
      <c r="AA30" s="128"/>
      <c r="AB30" s="128" t="s">
        <v>1573</v>
      </c>
      <c r="AC30" s="128"/>
      <c r="AD30" s="128"/>
    </row>
    <row r="31" spans="1:30" s="12" customFormat="1" ht="140.25" customHeight="1" thickBot="1">
      <c r="B31" s="214" t="s">
        <v>930</v>
      </c>
      <c r="C31" s="128" t="s">
        <v>877</v>
      </c>
      <c r="D31" s="128"/>
      <c r="E31" s="128" t="s">
        <v>879</v>
      </c>
      <c r="F31" s="128" t="s">
        <v>1416</v>
      </c>
      <c r="G31" s="128"/>
      <c r="H31" s="128" t="s">
        <v>1189</v>
      </c>
      <c r="I31" s="128"/>
      <c r="J31" s="128"/>
      <c r="K31" s="128"/>
      <c r="L31" s="128"/>
      <c r="M31" s="128"/>
      <c r="N31" s="128" t="s">
        <v>880</v>
      </c>
      <c r="O31" s="128"/>
      <c r="P31" s="128" t="s">
        <v>981</v>
      </c>
      <c r="Q31" s="128" t="s">
        <v>981</v>
      </c>
      <c r="R31" s="128"/>
      <c r="S31" s="128" t="s">
        <v>991</v>
      </c>
      <c r="T31" s="128"/>
      <c r="U31" s="128"/>
      <c r="V31" s="128"/>
      <c r="W31" s="128"/>
      <c r="X31" s="128" t="s">
        <v>991</v>
      </c>
      <c r="Y31" s="128" t="s">
        <v>991</v>
      </c>
      <c r="Z31" s="128"/>
      <c r="AA31" s="128"/>
      <c r="AB31" s="128"/>
      <c r="AC31" s="128"/>
      <c r="AD31" s="128"/>
    </row>
    <row r="32" spans="1:30" s="12" customFormat="1" ht="144" customHeight="1" thickBot="1">
      <c r="B32" s="217" t="s">
        <v>931</v>
      </c>
      <c r="C32" s="128" t="s">
        <v>878</v>
      </c>
      <c r="D32" s="128"/>
      <c r="E32" s="128" t="s">
        <v>879</v>
      </c>
      <c r="F32" s="128" t="s">
        <v>1417</v>
      </c>
      <c r="G32" s="128"/>
      <c r="H32" s="128" t="s">
        <v>1189</v>
      </c>
      <c r="I32" s="128"/>
      <c r="J32" s="128"/>
      <c r="K32" s="128"/>
      <c r="L32" s="128"/>
      <c r="M32" s="128"/>
      <c r="N32" s="128" t="s">
        <v>881</v>
      </c>
      <c r="O32" s="128"/>
      <c r="P32" s="128"/>
      <c r="Q32" s="128"/>
      <c r="R32" s="128"/>
      <c r="S32" s="128" t="s">
        <v>991</v>
      </c>
      <c r="T32" s="128" t="s">
        <v>981</v>
      </c>
      <c r="U32" s="128"/>
      <c r="V32" s="128"/>
      <c r="W32" s="128"/>
      <c r="X32" s="128" t="s">
        <v>991</v>
      </c>
      <c r="Y32" s="128" t="s">
        <v>991</v>
      </c>
      <c r="Z32" s="128"/>
      <c r="AA32" s="128"/>
      <c r="AB32" s="128"/>
      <c r="AC32" s="128"/>
      <c r="AD32" s="128"/>
    </row>
    <row r="33" spans="2:30" s="157" customFormat="1" ht="64.5" thickBot="1">
      <c r="B33" s="158" t="s">
        <v>657</v>
      </c>
      <c r="C33" s="194" t="s">
        <v>1023</v>
      </c>
      <c r="D33" s="160" t="s">
        <v>655</v>
      </c>
      <c r="E33" s="159"/>
      <c r="F33" s="159" t="s">
        <v>661</v>
      </c>
      <c r="G33" s="159" t="s">
        <v>660</v>
      </c>
      <c r="H33" s="159" t="s">
        <v>678</v>
      </c>
      <c r="I33" s="159" t="s">
        <v>677</v>
      </c>
      <c r="J33" s="159"/>
      <c r="K33" s="159"/>
      <c r="L33" s="159"/>
      <c r="M33" s="159"/>
      <c r="N33" s="159"/>
      <c r="O33" s="159"/>
      <c r="P33" s="159"/>
      <c r="Q33" s="159"/>
      <c r="R33" s="159"/>
      <c r="S33" s="159"/>
      <c r="T33" s="159"/>
      <c r="U33" s="159"/>
      <c r="V33" s="159"/>
      <c r="W33" s="159"/>
      <c r="X33" s="159" t="s">
        <v>684</v>
      </c>
      <c r="Y33" s="159"/>
      <c r="Z33" s="159"/>
      <c r="AA33" s="159" t="s">
        <v>681</v>
      </c>
      <c r="AB33" s="159" t="s">
        <v>663</v>
      </c>
      <c r="AC33" s="159"/>
      <c r="AD33" s="159" t="s">
        <v>1280</v>
      </c>
    </row>
    <row r="34" spans="2:30" s="157" customFormat="1" ht="60.75" thickBot="1">
      <c r="B34" s="158" t="s">
        <v>658</v>
      </c>
      <c r="C34" s="194" t="s">
        <v>1023</v>
      </c>
      <c r="D34" s="159" t="s">
        <v>656</v>
      </c>
      <c r="E34" s="159"/>
      <c r="F34" s="159" t="s">
        <v>661</v>
      </c>
      <c r="G34" s="159" t="s">
        <v>660</v>
      </c>
      <c r="H34" s="159" t="s">
        <v>678</v>
      </c>
      <c r="I34" s="159" t="s">
        <v>679</v>
      </c>
      <c r="J34" s="159"/>
      <c r="K34" s="159"/>
      <c r="L34" s="159"/>
      <c r="M34" s="159"/>
      <c r="N34" s="159"/>
      <c r="O34" s="159"/>
      <c r="P34" s="159"/>
      <c r="Q34" s="159"/>
      <c r="R34" s="159"/>
      <c r="S34" s="159"/>
      <c r="T34" s="159"/>
      <c r="U34" s="159"/>
      <c r="V34" s="159"/>
      <c r="W34" s="159"/>
      <c r="X34" s="159" t="s">
        <v>682</v>
      </c>
      <c r="Y34" s="159"/>
      <c r="Z34" s="159"/>
      <c r="AA34" s="159" t="s">
        <v>680</v>
      </c>
      <c r="AB34" s="159" t="s">
        <v>663</v>
      </c>
      <c r="AC34" s="159"/>
      <c r="AD34" s="159" t="s">
        <v>1280</v>
      </c>
    </row>
    <row r="35" spans="2:30" s="157" customFormat="1" ht="60.75" thickBot="1">
      <c r="B35" s="158" t="s">
        <v>659</v>
      </c>
      <c r="C35" s="194" t="s">
        <v>1023</v>
      </c>
      <c r="D35" s="159" t="s">
        <v>656</v>
      </c>
      <c r="E35" s="159"/>
      <c r="F35" s="159" t="s">
        <v>661</v>
      </c>
      <c r="G35" s="159" t="s">
        <v>660</v>
      </c>
      <c r="H35" s="159" t="s">
        <v>686</v>
      </c>
      <c r="I35" s="159" t="s">
        <v>662</v>
      </c>
      <c r="J35" s="159"/>
      <c r="K35" s="159" t="s">
        <v>687</v>
      </c>
      <c r="L35" s="159"/>
      <c r="M35" s="159"/>
      <c r="N35" s="159" t="s">
        <v>688</v>
      </c>
      <c r="O35" s="159"/>
      <c r="P35" s="159"/>
      <c r="Q35" s="159"/>
      <c r="R35" s="159"/>
      <c r="S35" s="159"/>
      <c r="T35" s="159"/>
      <c r="U35" s="159"/>
      <c r="V35" s="159"/>
      <c r="W35" s="159"/>
      <c r="X35" s="159" t="s">
        <v>683</v>
      </c>
      <c r="Y35" s="159"/>
      <c r="Z35" s="159"/>
      <c r="AA35" s="159" t="s">
        <v>685</v>
      </c>
      <c r="AB35" s="159" t="s">
        <v>663</v>
      </c>
      <c r="AC35" s="159"/>
      <c r="AD35" s="159" t="s">
        <v>1280</v>
      </c>
    </row>
    <row r="36" spans="2:30" s="157" customFormat="1" ht="90.75" thickBot="1">
      <c r="B36" s="158" t="s">
        <v>664</v>
      </c>
      <c r="C36" s="194" t="s">
        <v>1023</v>
      </c>
      <c r="D36" s="160" t="s">
        <v>670</v>
      </c>
      <c r="E36" s="159"/>
      <c r="F36" s="159" t="s">
        <v>661</v>
      </c>
      <c r="G36" s="161" t="s">
        <v>669</v>
      </c>
      <c r="H36" s="159" t="s">
        <v>675</v>
      </c>
      <c r="I36" s="159" t="s">
        <v>665</v>
      </c>
      <c r="J36" s="159" t="s">
        <v>666</v>
      </c>
      <c r="K36" s="159" t="s">
        <v>673</v>
      </c>
      <c r="L36" s="159" t="s">
        <v>674</v>
      </c>
      <c r="M36" s="159" t="s">
        <v>667</v>
      </c>
      <c r="N36" s="159" t="s">
        <v>672</v>
      </c>
      <c r="O36" s="159" t="s">
        <v>61</v>
      </c>
      <c r="P36" s="159"/>
      <c r="Q36" s="159" t="s">
        <v>676</v>
      </c>
      <c r="R36" s="159"/>
      <c r="S36" s="159"/>
      <c r="T36" s="159"/>
      <c r="U36" s="159"/>
      <c r="V36" s="159"/>
      <c r="W36" s="159"/>
      <c r="X36" s="159" t="s">
        <v>668</v>
      </c>
      <c r="Y36" s="159"/>
      <c r="Z36" s="159"/>
      <c r="AA36" s="161" t="s">
        <v>671</v>
      </c>
      <c r="AB36" s="159" t="s">
        <v>663</v>
      </c>
      <c r="AC36" s="159"/>
      <c r="AD36" s="159" t="s">
        <v>1280</v>
      </c>
    </row>
    <row r="37" spans="2:30" s="63" customFormat="1" ht="132" thickBot="1">
      <c r="B37" s="149" t="s">
        <v>1285</v>
      </c>
      <c r="C37" s="193" t="s">
        <v>732</v>
      </c>
      <c r="D37" s="178" t="s">
        <v>738</v>
      </c>
      <c r="E37" s="146"/>
      <c r="F37" s="146" t="s">
        <v>741</v>
      </c>
      <c r="G37" s="146"/>
      <c r="H37" s="179" t="s">
        <v>1460</v>
      </c>
      <c r="I37" s="146" t="s">
        <v>742</v>
      </c>
      <c r="J37" s="146"/>
      <c r="K37" s="146"/>
      <c r="L37" s="146"/>
      <c r="M37" s="146" t="s">
        <v>1060</v>
      </c>
      <c r="N37" s="146" t="s">
        <v>1222</v>
      </c>
      <c r="O37" s="146" t="s">
        <v>1221</v>
      </c>
      <c r="P37" s="146" t="s">
        <v>867</v>
      </c>
      <c r="Q37" s="146" t="s">
        <v>867</v>
      </c>
      <c r="R37" s="146" t="s">
        <v>867</v>
      </c>
      <c r="S37" s="146" t="s">
        <v>867</v>
      </c>
      <c r="T37" s="146" t="s">
        <v>867</v>
      </c>
      <c r="U37" s="146" t="s">
        <v>867</v>
      </c>
      <c r="V37" s="146" t="s">
        <v>867</v>
      </c>
      <c r="W37" s="146" t="s">
        <v>867</v>
      </c>
      <c r="X37" s="146"/>
      <c r="Y37" s="146"/>
      <c r="Z37" s="146"/>
      <c r="AA37" s="146" t="s">
        <v>1220</v>
      </c>
      <c r="AB37" s="180" t="s">
        <v>1219</v>
      </c>
      <c r="AC37" s="146"/>
      <c r="AD37" s="146" t="s">
        <v>1286</v>
      </c>
    </row>
    <row r="38" spans="2:30" s="63" customFormat="1" ht="75.75" thickBot="1">
      <c r="B38" s="149" t="s">
        <v>1606</v>
      </c>
      <c r="C38" s="193" t="s">
        <v>1640</v>
      </c>
      <c r="D38" s="178" t="s">
        <v>1607</v>
      </c>
      <c r="E38" s="146"/>
      <c r="F38" s="146"/>
      <c r="G38" s="146"/>
      <c r="H38" s="179"/>
      <c r="I38" s="146"/>
      <c r="J38" s="146"/>
      <c r="K38" s="146"/>
      <c r="L38" s="146"/>
      <c r="M38" s="146" t="s">
        <v>1060</v>
      </c>
      <c r="N38" s="146"/>
      <c r="O38" s="146"/>
      <c r="P38" s="146"/>
      <c r="Q38" s="146"/>
      <c r="R38" s="146"/>
      <c r="S38" s="146"/>
      <c r="T38" s="146"/>
      <c r="U38" s="146"/>
      <c r="V38" s="146"/>
      <c r="W38" s="146"/>
      <c r="X38" s="146"/>
      <c r="Y38" s="146"/>
      <c r="Z38" s="146"/>
      <c r="AA38" s="146"/>
      <c r="AB38" s="180" t="s">
        <v>1611</v>
      </c>
      <c r="AC38" s="146"/>
      <c r="AD38" s="146"/>
    </row>
    <row r="39" spans="2:30" s="12" customFormat="1">
      <c r="D39" s="47"/>
      <c r="J39" s="13"/>
      <c r="T39" s="84"/>
    </row>
    <row r="40" spans="2:30" s="12" customFormat="1">
      <c r="D40" s="47"/>
      <c r="J40" s="13"/>
      <c r="T40" s="84"/>
    </row>
    <row r="41" spans="2:30" s="12" customFormat="1">
      <c r="D41" s="47"/>
      <c r="J41" s="13"/>
      <c r="T41" s="84"/>
    </row>
    <row r="42" spans="2:30" s="12" customFormat="1">
      <c r="D42" s="47"/>
      <c r="J42" s="13"/>
      <c r="T42" s="84"/>
    </row>
    <row r="43" spans="2:30" s="12" customFormat="1">
      <c r="D43" s="47"/>
      <c r="J43" s="13"/>
      <c r="T43" s="84"/>
    </row>
    <row r="44" spans="2:30" s="12" customFormat="1">
      <c r="D44" s="47"/>
      <c r="J44" s="13"/>
      <c r="T44" s="84"/>
    </row>
    <row r="45" spans="2:30" s="12" customFormat="1">
      <c r="D45" s="47"/>
      <c r="J45" s="13"/>
      <c r="T45" s="84"/>
    </row>
    <row r="46" spans="2:30" s="12" customFormat="1">
      <c r="D46" s="47"/>
      <c r="J46" s="13"/>
      <c r="T46" s="84"/>
    </row>
    <row r="47" spans="2:30" s="12" customFormat="1">
      <c r="D47" s="47"/>
      <c r="J47" s="13"/>
      <c r="T47" s="84"/>
    </row>
    <row r="48" spans="2:30" s="12" customFormat="1">
      <c r="D48" s="47"/>
      <c r="J48" s="13"/>
      <c r="T48" s="84"/>
    </row>
    <row r="49" spans="4:20" s="12" customFormat="1">
      <c r="D49" s="47"/>
      <c r="J49" s="13"/>
      <c r="T49" s="84"/>
    </row>
    <row r="50" spans="4:20" s="12" customFormat="1">
      <c r="D50" s="47"/>
      <c r="J50" s="13"/>
      <c r="T50" s="84"/>
    </row>
    <row r="51" spans="4:20" s="12" customFormat="1">
      <c r="D51" s="47"/>
      <c r="J51" s="13"/>
      <c r="T51" s="84"/>
    </row>
    <row r="52" spans="4:20" s="12" customFormat="1">
      <c r="D52" s="47"/>
      <c r="J52" s="13"/>
      <c r="T52" s="84"/>
    </row>
    <row r="53" spans="4:20" s="12" customFormat="1">
      <c r="D53" s="47"/>
      <c r="J53" s="13"/>
      <c r="T53" s="84"/>
    </row>
  </sheetData>
  <autoFilter ref="A3:AB32" xr:uid="{93D80AD8-9E1D-4401-9753-2AA809A4FDFB}"/>
  <hyperlinks>
    <hyperlink ref="N6" r:id="rId1" display="https://www.oregon.gov/oprd/PRP/Documents/SCORP-2019-2023-Final.pdf" xr:uid="{B3A20E64-0C41-444E-9BFE-339E845221B8}"/>
    <hyperlink ref="N7" r:id="rId2" display="https://www.oregon.gov/oprd/PRP/Documents/SCORP-2019-2023-Final.pdf" xr:uid="{61B55375-DC4F-4ACE-8562-1A535D9AC345}"/>
    <hyperlink ref="C14" location="ARPA!A1" display="ARPA" xr:uid="{A4FA2951-9065-4A5E-AC16-1B59E29B3106}"/>
    <hyperlink ref="C5" location="'OPRD RTP'!A1" display="RTP" xr:uid="{9969B8D6-1709-4BF6-92EE-32E29D965751}"/>
    <hyperlink ref="C4" location="'OPRD LWCF'!A1" display="LWCF" xr:uid="{9D0DFDEE-4EE1-407F-8E66-412AD3F2B722}"/>
    <hyperlink ref="C6" location="'OPRD LGGP '!A1" display="LGGP" xr:uid="{D86B158B-0ACA-4B76-8E87-175E9EFBB305}"/>
    <hyperlink ref="C7" location="'OPRD LGGP '!A1" display="LGGP" xr:uid="{345021BE-1C41-4DF2-B096-C9CA11093FF9}"/>
    <hyperlink ref="C8" location="'OPRD LGGP '!A1" display="LGGP" xr:uid="{20651805-7926-4708-8BDC-F77CEAF97928}"/>
    <hyperlink ref="C9" location="'OPRD ATV'!A1" display="ATV Grant" xr:uid="{DCBE9F7F-3C31-4D85-8CC6-DAC9A2373A7D}"/>
    <hyperlink ref="C10" location="'OPRD Heritage'!A1" display="OPRD Heritage" xr:uid="{1AA640D6-6C47-40D4-A8CC-56A564DAAB3F}"/>
    <hyperlink ref="C11" location="OCP!A1" display="OCP" xr:uid="{D3434A4E-7397-4F71-92ED-E2280B639D2C}"/>
    <hyperlink ref="C12" location="OCP!A11" display="OCP" xr:uid="{CFDE796A-D3B1-49AC-BF17-419419F17A51}"/>
    <hyperlink ref="C13" location="RAISE!A1" display="RAISE" xr:uid="{3D51C7DA-8DC1-4331-95D1-19AF070D8FC1}"/>
    <hyperlink ref="C15" location="AJP!A1" display="AJP" xr:uid="{D81F595C-89B1-4D5D-9FC6-3A56703F58C5}"/>
    <hyperlink ref="C16" location="INVEST!A1" display="INVEST" xr:uid="{FFDDA893-AB41-45E5-8DF1-FCD20564E528}"/>
    <hyperlink ref="C19" location="'Metro RFFA'!A1" display="RFFA" xr:uid="{D162CD5E-4A78-4443-A900-42CF05AA63AF}"/>
    <hyperlink ref="C22" location="'Metro Bond Local Share'!A1" display="Metro Local Share Program" xr:uid="{8E354DCA-B7B7-440A-8CB2-2E65255B7C74}"/>
    <hyperlink ref="C28" location="'Metro Bond Transformative Prjts'!A1" display="Transforma-tive Projects" xr:uid="{D0FDCED5-43EF-4150-A8B3-5B9219EC7EE5}"/>
    <hyperlink ref="C33" location="'Travel Oregon'!A1" display="Travel Oregon" xr:uid="{756BAE04-DD1C-434B-B9CC-D1D244721AD1}"/>
    <hyperlink ref="C34" location="'Travel Oregon'!A1" display="'Travel Oregon'!A1" xr:uid="{F4F23A1A-92A7-453F-91F5-F0070F0D9494}"/>
    <hyperlink ref="C35" location="'Travel Oregon'!A1" display="'Travel Oregon'!A1" xr:uid="{C4111581-954F-4EA0-B448-88E271C6EBB2}"/>
    <hyperlink ref="C36" location="'Travel Oregon'!A1" display="'Travel Oregon'!A1" xr:uid="{A19B622D-A9DE-48EA-ADB6-7746236323F2}"/>
    <hyperlink ref="C37" location="'NPS RTCA'!A1" display="RTCA" xr:uid="{00AFED9F-B3D1-4809-BF97-9B65D8556CA4}"/>
    <hyperlink ref="C27" location="'Metro Bond Nature Neighborhoods'!A1" display="Nature in Neighbor-hoods" xr:uid="{42FF664B-FD65-4EA0-AD82-30AD8D057E94}"/>
    <hyperlink ref="C20" location="'Metro Bond Trails Develop'!A1" display="'Metro Bond Trails Develop'!A1" xr:uid="{DC52DB10-2FB0-40CD-86AA-B829CBC4B875}"/>
    <hyperlink ref="C21" location="'Metro Bond Trails Acquire'!A1" display="'Metro Bond Trails Acquire'!A1" xr:uid="{9856183E-1BF7-4FFD-A54F-B9A3061FFC03}"/>
    <hyperlink ref="Y2" location="Federalization!A1" display="Federalization!A1" xr:uid="{B35A535B-D442-4CB9-872B-2EBB7A74A303}"/>
    <hyperlink ref="C30" location="'Marine Board'!A1" display="Marine Board" xr:uid="{5A0B1E5D-FBEF-49D4-B08F-5886E179A48F}"/>
    <hyperlink ref="C2" location="'Users Guide'!A1" display="Users Guide" xr:uid="{94C3E87E-5467-433E-A81A-1A8FB2FFF9F7}"/>
    <hyperlink ref="C38" location="OCRF!A1" display="OCRF" xr:uid="{3BF9F518-D892-4E91-8656-A128CB079729}"/>
    <hyperlink ref="C18" location="STBG!A1" display="STBG" xr:uid="{D59C7F5C-7AC1-4C0B-BE53-7D9C050AF9AB}"/>
    <hyperlink ref="C17" location="CMAQ!A1" display="CMAQ" xr:uid="{786A8F5A-3E13-4189-8E94-98FA418ACD67}"/>
    <hyperlink ref="C29" location="TGM!A1" display="TGM" xr:uid="{C796989A-6A88-4AED-83CB-6281CA2B3B50}"/>
  </hyperlinks>
  <pageMargins left="0.7" right="0.7" top="0.75" bottom="0.75" header="0.3" footer="0.3"/>
  <pageSetup orientation="portrait" horizontalDpi="0" verticalDpi="0"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47BED-CB82-4BF9-8092-03BAFE5439EF}">
  <dimension ref="B1:J6"/>
  <sheetViews>
    <sheetView workbookViewId="0">
      <selection activeCell="D1" sqref="D1:E1"/>
    </sheetView>
  </sheetViews>
  <sheetFormatPr defaultRowHeight="15"/>
  <sheetData>
    <row r="1" spans="2:10">
      <c r="B1" s="220"/>
      <c r="C1" s="220"/>
      <c r="D1" s="228" t="s">
        <v>1403</v>
      </c>
      <c r="E1" s="228"/>
      <c r="F1" s="220"/>
      <c r="G1" s="220"/>
      <c r="H1" s="220"/>
      <c r="I1" s="220"/>
      <c r="J1" s="220"/>
    </row>
    <row r="2" spans="2:10" ht="21">
      <c r="B2" s="5" t="s">
        <v>142</v>
      </c>
      <c r="C2" s="220"/>
      <c r="D2" s="220"/>
      <c r="E2" s="220"/>
      <c r="F2" s="220"/>
      <c r="G2" s="220"/>
      <c r="H2" s="220"/>
      <c r="I2" s="220"/>
      <c r="J2" s="220"/>
    </row>
    <row r="3" spans="2:10">
      <c r="B3" s="220"/>
      <c r="C3" s="220"/>
      <c r="D3" s="220"/>
      <c r="E3" s="220"/>
      <c r="F3" s="220"/>
      <c r="G3" s="220"/>
      <c r="H3" s="220"/>
      <c r="I3" s="220"/>
      <c r="J3" s="220"/>
    </row>
    <row r="4" spans="2:10">
      <c r="B4" s="220" t="s">
        <v>1639</v>
      </c>
      <c r="C4" s="220"/>
      <c r="D4" s="220"/>
      <c r="E4" s="220"/>
      <c r="F4" s="220"/>
      <c r="G4" s="220"/>
      <c r="H4" s="220"/>
      <c r="I4" s="220"/>
      <c r="J4" s="220"/>
    </row>
    <row r="5" spans="2:10">
      <c r="B5" s="10" t="s">
        <v>1443</v>
      </c>
      <c r="C5" s="220"/>
      <c r="D5" s="220"/>
      <c r="E5" s="220"/>
      <c r="F5" s="220"/>
      <c r="G5" s="220"/>
      <c r="H5" s="220"/>
      <c r="I5" s="220"/>
      <c r="J5" s="220"/>
    </row>
    <row r="6" spans="2:10">
      <c r="B6" s="226" t="s">
        <v>1633</v>
      </c>
      <c r="C6" s="53"/>
      <c r="D6" s="53"/>
      <c r="E6" s="53"/>
      <c r="F6" s="53"/>
      <c r="G6" s="53"/>
      <c r="H6" s="53"/>
      <c r="I6" s="53"/>
      <c r="J6" s="53"/>
    </row>
  </sheetData>
  <mergeCells count="1">
    <mergeCell ref="D1:E1"/>
  </mergeCells>
  <hyperlinks>
    <hyperlink ref="D1" location="'Matrix of Govt. Sources'!A1" display="Back to Matrix" xr:uid="{F802EAC7-A0E6-4FF6-AADF-165E9C5D5951}"/>
    <hyperlink ref="D1:E1" location="'Matrix '!A17" display="Back to Matrix" xr:uid="{43DF07B4-83D3-43E7-8A0E-B6A50DE41575}"/>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A04443-117B-4C17-81FA-95699B9A3091}">
  <dimension ref="A1:J6"/>
  <sheetViews>
    <sheetView workbookViewId="0">
      <selection activeCell="D1" sqref="D1:E1"/>
    </sheetView>
  </sheetViews>
  <sheetFormatPr defaultRowHeight="15"/>
  <sheetData>
    <row r="1" spans="1:10">
      <c r="C1" s="220"/>
      <c r="D1" s="228" t="s">
        <v>1403</v>
      </c>
      <c r="E1" s="228"/>
    </row>
    <row r="2" spans="1:10" ht="21">
      <c r="B2" s="5" t="s">
        <v>1638</v>
      </c>
    </row>
    <row r="4" spans="1:10">
      <c r="A4" s="220"/>
      <c r="B4" s="220" t="s">
        <v>1444</v>
      </c>
      <c r="C4" s="220"/>
      <c r="D4" s="220"/>
      <c r="E4" s="220"/>
      <c r="F4" s="220"/>
      <c r="G4" s="220"/>
      <c r="H4" s="220"/>
      <c r="I4" s="220"/>
      <c r="J4" s="220"/>
    </row>
    <row r="5" spans="1:10">
      <c r="A5" s="220"/>
      <c r="B5" s="10" t="s">
        <v>1443</v>
      </c>
      <c r="C5" s="220"/>
      <c r="D5" s="220"/>
      <c r="E5" s="220"/>
      <c r="F5" s="220"/>
      <c r="G5" s="220"/>
      <c r="H5" s="220"/>
      <c r="I5" s="220"/>
      <c r="J5" s="220"/>
    </row>
    <row r="6" spans="1:10">
      <c r="A6" s="220"/>
      <c r="B6" s="226" t="s">
        <v>1634</v>
      </c>
      <c r="C6" s="53"/>
      <c r="D6" s="53"/>
      <c r="E6" s="53"/>
      <c r="F6" s="53"/>
      <c r="G6" s="53"/>
      <c r="H6" s="53"/>
      <c r="I6" s="53"/>
      <c r="J6" s="53"/>
    </row>
  </sheetData>
  <mergeCells count="1">
    <mergeCell ref="D1:E1"/>
  </mergeCells>
  <hyperlinks>
    <hyperlink ref="D1" location="'Matrix of Govt. Sources'!A1" display="Back to Matrix" xr:uid="{2E792D6C-5B11-4D41-83A3-9D3BC37659E6}"/>
    <hyperlink ref="D1:E1" location="'Matrix '!A18" display="Back to Matrix" xr:uid="{7D18BE19-16E1-4564-B7FD-0548BFB16083}"/>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DCA8B3-2562-478C-B51B-3F003B76A9B3}">
  <dimension ref="B1:F70"/>
  <sheetViews>
    <sheetView workbookViewId="0">
      <pane ySplit="1" topLeftCell="A2" activePane="bottomLeft" state="frozen"/>
      <selection pane="bottomLeft" activeCell="E1" sqref="E1:F1"/>
    </sheetView>
  </sheetViews>
  <sheetFormatPr defaultRowHeight="15"/>
  <sheetData>
    <row r="1" spans="2:6">
      <c r="E1" s="228" t="s">
        <v>1403</v>
      </c>
      <c r="F1" s="228"/>
    </row>
    <row r="3" spans="2:6" ht="21">
      <c r="B3" s="5" t="s">
        <v>1600</v>
      </c>
    </row>
    <row r="5" spans="2:6">
      <c r="B5" t="s">
        <v>1604</v>
      </c>
    </row>
    <row r="6" spans="2:6">
      <c r="B6" t="s">
        <v>1601</v>
      </c>
    </row>
    <row r="7" spans="2:6" s="220" customFormat="1">
      <c r="B7" s="220" t="s">
        <v>1610</v>
      </c>
    </row>
    <row r="9" spans="2:6">
      <c r="B9" t="s">
        <v>1608</v>
      </c>
      <c r="D9" s="10" t="s">
        <v>1602</v>
      </c>
    </row>
    <row r="11" spans="2:6">
      <c r="B11" s="22" t="s">
        <v>1603</v>
      </c>
    </row>
    <row r="12" spans="2:6">
      <c r="B12" t="s">
        <v>1605</v>
      </c>
    </row>
    <row r="14" spans="2:6">
      <c r="B14" t="s">
        <v>1609</v>
      </c>
    </row>
    <row r="45" s="220" customFormat="1"/>
    <row r="46" s="220" customFormat="1"/>
    <row r="47" s="220" customFormat="1"/>
    <row r="48" s="220" customFormat="1"/>
    <row r="49" s="220" customFormat="1"/>
    <row r="50" s="220" customFormat="1"/>
    <row r="51" s="220" customFormat="1"/>
    <row r="52" s="220" customFormat="1"/>
    <row r="53" s="220" customFormat="1"/>
    <row r="54" s="220" customFormat="1"/>
    <row r="55" s="220" customFormat="1"/>
    <row r="56" s="220" customFormat="1"/>
    <row r="57" s="220" customFormat="1"/>
    <row r="70" spans="2:2">
      <c r="B70" s="4" t="s">
        <v>1599</v>
      </c>
    </row>
  </sheetData>
  <mergeCells count="1">
    <mergeCell ref="E1:F1"/>
  </mergeCells>
  <hyperlinks>
    <hyperlink ref="E1" location="'Matrix of Govt. Sources'!A1" display="Back to Matrix" xr:uid="{C2132D17-4844-4D03-8E22-2627A02F6A11}"/>
    <hyperlink ref="E1:F1" location="'Matrix '!A38" display="Back to Matrix" xr:uid="{886FF974-03B4-4D9E-ADDD-7E2641D45067}"/>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BDF02D-5EC8-4CFC-BC5F-B912E49BBD0E}">
  <dimension ref="B1:Q139"/>
  <sheetViews>
    <sheetView workbookViewId="0">
      <pane ySplit="1" topLeftCell="A230" activePane="bottomLeft" state="frozen"/>
      <selection pane="bottomLeft" activeCell="T239" sqref="T239"/>
    </sheetView>
  </sheetViews>
  <sheetFormatPr defaultRowHeight="15"/>
  <cols>
    <col min="13" max="13" width="9.7109375" bestFit="1" customWidth="1"/>
  </cols>
  <sheetData>
    <row r="1" spans="2:17">
      <c r="E1" s="228" t="s">
        <v>1403</v>
      </c>
      <c r="F1" s="228"/>
    </row>
    <row r="2" spans="2:17" ht="18.75">
      <c r="B2" s="2" t="s">
        <v>1327</v>
      </c>
    </row>
    <row r="4" spans="2:17">
      <c r="B4" t="s">
        <v>1328</v>
      </c>
    </row>
    <row r="5" spans="2:17">
      <c r="B5" t="s">
        <v>1329</v>
      </c>
    </row>
    <row r="7" spans="2:17">
      <c r="B7" s="198" t="s">
        <v>1485</v>
      </c>
      <c r="D7" s="10" t="s">
        <v>1484</v>
      </c>
    </row>
    <row r="8" spans="2:17">
      <c r="B8" s="198" t="s">
        <v>1488</v>
      </c>
      <c r="D8" s="10" t="s">
        <v>1486</v>
      </c>
      <c r="J8" t="s">
        <v>1537</v>
      </c>
    </row>
    <row r="9" spans="2:17">
      <c r="B9" s="198" t="s">
        <v>1489</v>
      </c>
      <c r="D9" s="10" t="s">
        <v>1487</v>
      </c>
      <c r="H9" s="208" t="s">
        <v>1535</v>
      </c>
      <c r="J9" t="s">
        <v>1534</v>
      </c>
    </row>
    <row r="10" spans="2:17" s="200" customFormat="1">
      <c r="B10" s="200" t="s">
        <v>1492</v>
      </c>
      <c r="D10" s="10" t="s">
        <v>1483</v>
      </c>
      <c r="H10" s="200" t="s">
        <v>1558</v>
      </c>
      <c r="J10" s="200" t="s">
        <v>1536</v>
      </c>
    </row>
    <row r="11" spans="2:17" s="200" customFormat="1">
      <c r="B11" s="200" t="s">
        <v>1491</v>
      </c>
      <c r="D11" s="10" t="s">
        <v>1490</v>
      </c>
      <c r="H11" s="200" t="s">
        <v>1533</v>
      </c>
      <c r="J11" s="200" t="s">
        <v>1532</v>
      </c>
      <c r="P11" s="146"/>
    </row>
    <row r="12" spans="2:17" s="206" customFormat="1">
      <c r="B12" s="206" t="s">
        <v>1530</v>
      </c>
      <c r="D12" s="209" t="s">
        <v>842</v>
      </c>
      <c r="H12" s="206" t="s">
        <v>841</v>
      </c>
      <c r="J12" s="206" t="s">
        <v>1531</v>
      </c>
    </row>
    <row r="13" spans="2:17" s="200" customFormat="1"/>
    <row r="14" spans="2:17" s="200" customFormat="1">
      <c r="B14" t="s">
        <v>1493</v>
      </c>
      <c r="M14" s="55"/>
    </row>
    <row r="15" spans="2:17" s="206" customFormat="1" ht="30.75" customHeight="1">
      <c r="B15" s="232" t="s">
        <v>1538</v>
      </c>
      <c r="C15" s="232"/>
      <c r="D15" s="232"/>
      <c r="E15" s="232"/>
      <c r="F15" s="232"/>
      <c r="G15" s="232"/>
      <c r="H15" s="232"/>
      <c r="I15" s="232"/>
      <c r="J15" s="232"/>
      <c r="K15" s="232"/>
      <c r="L15" s="232"/>
      <c r="M15" s="232"/>
      <c r="N15" s="232"/>
      <c r="O15" s="232"/>
      <c r="P15" s="232"/>
      <c r="Q15" s="232"/>
    </row>
    <row r="16" spans="2:17" s="200" customFormat="1"/>
    <row r="17" spans="3:17" s="200" customFormat="1">
      <c r="C17" s="200" t="s">
        <v>1481</v>
      </c>
    </row>
    <row r="19" spans="3:17" ht="63.75" customHeight="1">
      <c r="C19" s="230" t="s">
        <v>1482</v>
      </c>
      <c r="D19" s="230"/>
      <c r="E19" s="230"/>
      <c r="F19" s="230"/>
      <c r="G19" s="230"/>
      <c r="H19" s="230"/>
      <c r="I19" s="230"/>
      <c r="J19" s="230"/>
      <c r="K19" s="230"/>
      <c r="L19" s="230"/>
      <c r="M19" s="230"/>
      <c r="N19" s="230"/>
      <c r="O19" s="230"/>
      <c r="P19" s="230"/>
      <c r="Q19" s="230"/>
    </row>
    <row r="21" spans="3:17">
      <c r="C21" s="4" t="s">
        <v>1461</v>
      </c>
      <c r="D21" s="200"/>
    </row>
    <row r="22" spans="3:17" ht="33" customHeight="1">
      <c r="C22" s="230" t="s">
        <v>1471</v>
      </c>
      <c r="D22" s="230"/>
      <c r="E22" s="230"/>
      <c r="F22" s="230"/>
      <c r="G22" s="230"/>
      <c r="H22" s="230"/>
      <c r="I22" s="230"/>
      <c r="J22" s="230"/>
      <c r="K22" s="230"/>
      <c r="L22" s="230"/>
      <c r="M22" s="230"/>
      <c r="N22" s="230"/>
      <c r="O22" s="230"/>
      <c r="P22" s="230"/>
      <c r="Q22" s="230"/>
    </row>
    <row r="23" spans="3:17" ht="32.25" customHeight="1">
      <c r="C23" s="230" t="s">
        <v>1472</v>
      </c>
      <c r="D23" s="230"/>
      <c r="E23" s="230"/>
      <c r="F23" s="230"/>
      <c r="G23" s="230"/>
      <c r="H23" s="230"/>
      <c r="I23" s="230"/>
      <c r="J23" s="230"/>
      <c r="K23" s="230"/>
      <c r="L23" s="230"/>
      <c r="M23" s="230"/>
      <c r="N23" s="230"/>
      <c r="O23" s="230"/>
      <c r="P23" s="230"/>
      <c r="Q23" s="230"/>
    </row>
    <row r="24" spans="3:17" ht="34.5" customHeight="1">
      <c r="C24" s="230" t="s">
        <v>1473</v>
      </c>
      <c r="D24" s="230"/>
      <c r="E24" s="230"/>
      <c r="F24" s="230"/>
      <c r="G24" s="230"/>
      <c r="H24" s="230"/>
      <c r="I24" s="230"/>
      <c r="J24" s="230"/>
      <c r="K24" s="230"/>
      <c r="L24" s="230"/>
      <c r="M24" s="230"/>
      <c r="N24" s="230"/>
      <c r="O24" s="230"/>
      <c r="P24" s="230"/>
      <c r="Q24" s="230"/>
    </row>
    <row r="25" spans="3:17" ht="51" customHeight="1">
      <c r="C25" s="231" t="s">
        <v>1474</v>
      </c>
      <c r="D25" s="231"/>
      <c r="E25" s="231"/>
      <c r="F25" s="231"/>
      <c r="G25" s="231"/>
      <c r="H25" s="231"/>
      <c r="I25" s="231"/>
      <c r="J25" s="231"/>
      <c r="K25" s="231"/>
      <c r="L25" s="231"/>
      <c r="M25" s="231"/>
      <c r="N25" s="231"/>
      <c r="O25" s="231"/>
      <c r="P25" s="231"/>
      <c r="Q25" s="231"/>
    </row>
    <row r="26" spans="3:17" ht="33" customHeight="1">
      <c r="C26" s="230" t="s">
        <v>1475</v>
      </c>
      <c r="D26" s="230"/>
      <c r="E26" s="230"/>
      <c r="F26" s="230"/>
      <c r="G26" s="230"/>
      <c r="H26" s="230"/>
      <c r="I26" s="230"/>
      <c r="J26" s="230"/>
      <c r="K26" s="230"/>
      <c r="L26" s="230"/>
      <c r="M26" s="230"/>
      <c r="N26" s="230"/>
      <c r="O26" s="230"/>
      <c r="P26" s="230"/>
      <c r="Q26" s="230"/>
    </row>
    <row r="27" spans="3:17">
      <c r="C27" s="230" t="s">
        <v>1476</v>
      </c>
      <c r="D27" s="230"/>
      <c r="E27" s="230"/>
      <c r="F27" s="230"/>
      <c r="G27" s="230"/>
      <c r="H27" s="230"/>
      <c r="I27" s="230"/>
      <c r="J27" s="230"/>
      <c r="K27" s="230"/>
      <c r="L27" s="230"/>
      <c r="M27" s="230"/>
      <c r="N27" s="230"/>
      <c r="O27" s="230"/>
      <c r="P27" s="230"/>
      <c r="Q27" s="230"/>
    </row>
    <row r="28" spans="3:17" ht="31.5" customHeight="1">
      <c r="C28" s="230" t="s">
        <v>1462</v>
      </c>
      <c r="D28" s="230"/>
      <c r="E28" s="230"/>
      <c r="F28" s="230"/>
      <c r="G28" s="230"/>
      <c r="H28" s="230"/>
      <c r="I28" s="230"/>
      <c r="J28" s="230"/>
      <c r="K28" s="230"/>
      <c r="L28" s="230"/>
      <c r="M28" s="230"/>
      <c r="N28" s="230"/>
      <c r="O28" s="230"/>
      <c r="P28" s="230"/>
      <c r="Q28" s="230"/>
    </row>
    <row r="29" spans="3:17">
      <c r="C29" s="200"/>
      <c r="D29" s="200"/>
    </row>
    <row r="30" spans="3:17">
      <c r="C30" s="200" t="s">
        <v>1477</v>
      </c>
      <c r="D30" s="200"/>
    </row>
    <row r="31" spans="3:17">
      <c r="C31" s="200" t="s">
        <v>1463</v>
      </c>
      <c r="D31" s="200"/>
    </row>
    <row r="32" spans="3:17">
      <c r="C32" s="200" t="s">
        <v>25</v>
      </c>
      <c r="D32" s="200"/>
    </row>
    <row r="33" spans="3:13">
      <c r="C33" s="200" t="s">
        <v>1464</v>
      </c>
      <c r="D33" s="200"/>
    </row>
    <row r="34" spans="3:13">
      <c r="C34" s="200" t="s">
        <v>1465</v>
      </c>
      <c r="D34" s="200"/>
    </row>
    <row r="35" spans="3:13">
      <c r="C35" s="200" t="s">
        <v>1466</v>
      </c>
      <c r="D35" s="200"/>
    </row>
    <row r="36" spans="3:13">
      <c r="C36" s="200"/>
      <c r="D36" s="200"/>
    </row>
    <row r="37" spans="3:13" ht="18.75">
      <c r="C37" s="200" t="s">
        <v>1467</v>
      </c>
      <c r="D37" s="200"/>
      <c r="M37" s="201" t="s">
        <v>1494</v>
      </c>
    </row>
    <row r="38" spans="3:13">
      <c r="C38" s="200"/>
      <c r="D38" s="200"/>
    </row>
    <row r="39" spans="3:13">
      <c r="C39" s="4" t="s">
        <v>1468</v>
      </c>
      <c r="D39" s="200"/>
    </row>
    <row r="40" spans="3:13">
      <c r="C40" s="200"/>
      <c r="D40" s="200"/>
    </row>
    <row r="41" spans="3:13">
      <c r="C41" s="200" t="s">
        <v>1469</v>
      </c>
      <c r="D41" s="200"/>
    </row>
    <row r="42" spans="3:13">
      <c r="C42" s="200" t="s">
        <v>1478</v>
      </c>
      <c r="D42" s="200"/>
    </row>
    <row r="43" spans="3:13">
      <c r="C43" s="200" t="s">
        <v>1479</v>
      </c>
      <c r="D43" s="200"/>
    </row>
    <row r="44" spans="3:13">
      <c r="C44" s="200" t="s">
        <v>1480</v>
      </c>
      <c r="D44" s="200"/>
    </row>
    <row r="45" spans="3:13">
      <c r="C45" s="200"/>
      <c r="D45" s="200"/>
    </row>
    <row r="46" spans="3:13">
      <c r="C46" s="200"/>
      <c r="D46" s="200" t="s">
        <v>1470</v>
      </c>
    </row>
    <row r="49" spans="2:3" ht="18.75">
      <c r="B49" s="2" t="s">
        <v>1553</v>
      </c>
    </row>
    <row r="50" spans="2:3">
      <c r="B50" t="s">
        <v>1551</v>
      </c>
    </row>
    <row r="51" spans="2:3">
      <c r="C51" t="s">
        <v>1554</v>
      </c>
    </row>
    <row r="52" spans="2:3" s="213" customFormat="1">
      <c r="C52" s="213" t="s">
        <v>1555</v>
      </c>
    </row>
    <row r="53" spans="2:3" s="213" customFormat="1">
      <c r="C53" s="213" t="s">
        <v>1556</v>
      </c>
    </row>
    <row r="54" spans="2:3">
      <c r="C54" s="10" t="s">
        <v>1552</v>
      </c>
    </row>
    <row r="55" spans="2:3">
      <c r="C55" t="s">
        <v>1557</v>
      </c>
    </row>
    <row r="139" spans="3:3" ht="18.75">
      <c r="C139" s="2" t="s">
        <v>1612</v>
      </c>
    </row>
  </sheetData>
  <mergeCells count="10">
    <mergeCell ref="C26:Q26"/>
    <mergeCell ref="C28:Q28"/>
    <mergeCell ref="C27:Q27"/>
    <mergeCell ref="E1:F1"/>
    <mergeCell ref="C19:Q19"/>
    <mergeCell ref="C25:Q25"/>
    <mergeCell ref="C24:Q24"/>
    <mergeCell ref="C23:Q23"/>
    <mergeCell ref="C22:Q22"/>
    <mergeCell ref="B15:Q15"/>
  </mergeCells>
  <hyperlinks>
    <hyperlink ref="E1" location="'Matrix of Govt. Sources'!A1" display="Back to Matrix" xr:uid="{DB0665D0-1100-4538-84A7-AE8EF55A38A8}"/>
    <hyperlink ref="E1:F1" location="'Matrix '!A1" display="Back to Matrix" xr:uid="{8B4BF489-20EE-4E9C-928F-0948D525F133}"/>
  </hyperlinks>
  <pageMargins left="0.7" right="0.7" top="0.75" bottom="0.75" header="0.3" footer="0.3"/>
  <pageSetup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DDD92-A18B-4246-A99E-FC4222260A03}">
  <dimension ref="B2:G85"/>
  <sheetViews>
    <sheetView topLeftCell="A2" workbookViewId="0">
      <pane ySplit="2" topLeftCell="A61" activePane="bottomLeft" state="frozen"/>
      <selection activeCell="A2" sqref="A2"/>
      <selection pane="bottomLeft" activeCell="C74" sqref="C74"/>
    </sheetView>
  </sheetViews>
  <sheetFormatPr defaultRowHeight="15"/>
  <cols>
    <col min="1" max="1" width="5.42578125" customWidth="1"/>
    <col min="2" max="2" width="12.140625" customWidth="1"/>
    <col min="3" max="3" width="60.28515625" customWidth="1"/>
    <col min="4" max="4" width="84.28515625" customWidth="1"/>
    <col min="5" max="5" width="30.42578125" customWidth="1"/>
    <col min="6" max="6" width="30" customWidth="1"/>
  </cols>
  <sheetData>
    <row r="2" spans="2:6" ht="21">
      <c r="B2" s="5" t="s">
        <v>130</v>
      </c>
      <c r="E2" s="228" t="s">
        <v>1403</v>
      </c>
      <c r="F2" s="228"/>
    </row>
    <row r="3" spans="2:6" s="1" customFormat="1" ht="30">
      <c r="B3" s="1" t="s">
        <v>143</v>
      </c>
      <c r="C3" s="1" t="s">
        <v>144</v>
      </c>
      <c r="D3" s="1" t="s">
        <v>145</v>
      </c>
      <c r="E3" s="1" t="s">
        <v>281</v>
      </c>
      <c r="F3" s="1" t="s">
        <v>149</v>
      </c>
    </row>
    <row r="4" spans="2:6">
      <c r="B4" t="s">
        <v>829</v>
      </c>
      <c r="C4" t="s">
        <v>830</v>
      </c>
    </row>
    <row r="5" spans="2:6" s="181" customFormat="1">
      <c r="B5" s="181" t="s">
        <v>1281</v>
      </c>
      <c r="C5" s="181" t="s">
        <v>1297</v>
      </c>
      <c r="D5" s="181" t="s">
        <v>1298</v>
      </c>
      <c r="E5" s="181" t="s">
        <v>1300</v>
      </c>
    </row>
    <row r="6" spans="2:6" s="185" customFormat="1">
      <c r="B6" s="185" t="s">
        <v>1395</v>
      </c>
      <c r="C6" s="185" t="s">
        <v>1397</v>
      </c>
      <c r="D6" s="185" t="s">
        <v>1398</v>
      </c>
      <c r="F6" s="185" t="s">
        <v>1396</v>
      </c>
    </row>
    <row r="7" spans="2:6" s="81" customFormat="1" ht="45">
      <c r="B7" s="211" t="s">
        <v>1311</v>
      </c>
      <c r="C7" s="81" t="s">
        <v>1322</v>
      </c>
      <c r="D7" s="182" t="s">
        <v>1312</v>
      </c>
      <c r="E7" s="210" t="s">
        <v>288</v>
      </c>
      <c r="F7" s="182" t="s">
        <v>1309</v>
      </c>
    </row>
    <row r="8" spans="2:6">
      <c r="B8" t="s">
        <v>189</v>
      </c>
      <c r="C8" t="s">
        <v>190</v>
      </c>
      <c r="D8" t="s">
        <v>259</v>
      </c>
    </row>
    <row r="9" spans="2:6" s="81" customFormat="1" ht="30">
      <c r="B9" s="81" t="s">
        <v>1562</v>
      </c>
      <c r="C9" s="81" t="s">
        <v>1563</v>
      </c>
      <c r="D9" s="212" t="s">
        <v>1565</v>
      </c>
      <c r="E9" s="81" t="s">
        <v>1564</v>
      </c>
    </row>
    <row r="10" spans="2:6">
      <c r="B10" t="s">
        <v>141</v>
      </c>
      <c r="C10" t="s">
        <v>142</v>
      </c>
      <c r="E10" t="s">
        <v>150</v>
      </c>
    </row>
    <row r="11" spans="2:6">
      <c r="B11" t="s">
        <v>186</v>
      </c>
      <c r="C11" t="s">
        <v>118</v>
      </c>
      <c r="D11" t="s">
        <v>187</v>
      </c>
      <c r="E11" t="s">
        <v>367</v>
      </c>
      <c r="F11" t="s">
        <v>188</v>
      </c>
    </row>
    <row r="12" spans="2:6">
      <c r="B12" t="s">
        <v>216</v>
      </c>
      <c r="C12" t="s">
        <v>218</v>
      </c>
      <c r="D12" t="s">
        <v>234</v>
      </c>
      <c r="E12" t="s">
        <v>217</v>
      </c>
      <c r="F12" t="s">
        <v>959</v>
      </c>
    </row>
    <row r="13" spans="2:6">
      <c r="B13" t="s">
        <v>272</v>
      </c>
      <c r="C13" t="s">
        <v>274</v>
      </c>
      <c r="D13" t="s">
        <v>273</v>
      </c>
    </row>
    <row r="14" spans="2:6">
      <c r="B14" t="s">
        <v>164</v>
      </c>
      <c r="C14" t="s">
        <v>165</v>
      </c>
      <c r="D14" t="s">
        <v>166</v>
      </c>
    </row>
    <row r="15" spans="2:6">
      <c r="B15" t="s">
        <v>171</v>
      </c>
      <c r="C15" t="s">
        <v>172</v>
      </c>
      <c r="D15" t="s">
        <v>166</v>
      </c>
    </row>
    <row r="16" spans="2:6">
      <c r="B16" t="s">
        <v>161</v>
      </c>
      <c r="C16" t="s">
        <v>162</v>
      </c>
      <c r="D16" t="s">
        <v>163</v>
      </c>
    </row>
    <row r="17" spans="2:7">
      <c r="B17" t="s">
        <v>325</v>
      </c>
      <c r="C17" t="s">
        <v>326</v>
      </c>
      <c r="D17" t="s">
        <v>341</v>
      </c>
      <c r="E17" t="s">
        <v>288</v>
      </c>
      <c r="F17" t="s">
        <v>319</v>
      </c>
      <c r="G17" s="10" t="s">
        <v>327</v>
      </c>
    </row>
    <row r="18" spans="2:7">
      <c r="B18" t="s">
        <v>317</v>
      </c>
      <c r="C18" t="s">
        <v>318</v>
      </c>
      <c r="D18" t="s">
        <v>321</v>
      </c>
      <c r="E18" t="s">
        <v>288</v>
      </c>
      <c r="F18" t="s">
        <v>319</v>
      </c>
      <c r="G18" s="10" t="s">
        <v>320</v>
      </c>
    </row>
    <row r="19" spans="2:7">
      <c r="B19" t="s">
        <v>288</v>
      </c>
      <c r="C19" t="s">
        <v>150</v>
      </c>
      <c r="D19" t="s">
        <v>289</v>
      </c>
    </row>
    <row r="20" spans="2:7">
      <c r="B20" t="s">
        <v>261</v>
      </c>
      <c r="C20" t="s">
        <v>262</v>
      </c>
      <c r="D20" t="s">
        <v>247</v>
      </c>
      <c r="G20" s="10" t="s">
        <v>1451</v>
      </c>
    </row>
    <row r="21" spans="2:7">
      <c r="B21" t="s">
        <v>254</v>
      </c>
      <c r="C21" t="s">
        <v>255</v>
      </c>
      <c r="D21" t="s">
        <v>163</v>
      </c>
    </row>
    <row r="22" spans="2:7" s="181" customFormat="1">
      <c r="B22" s="181" t="s">
        <v>1304</v>
      </c>
      <c r="C22" s="181" t="s">
        <v>1305</v>
      </c>
      <c r="D22" s="181" t="s">
        <v>1307</v>
      </c>
      <c r="E22" s="181" t="s">
        <v>288</v>
      </c>
      <c r="F22" s="181" t="s">
        <v>1306</v>
      </c>
    </row>
    <row r="23" spans="2:7" s="81" customFormat="1" ht="60">
      <c r="B23" s="81" t="s">
        <v>1299</v>
      </c>
      <c r="C23" s="182" t="s">
        <v>1317</v>
      </c>
      <c r="D23" s="182" t="s">
        <v>1303</v>
      </c>
      <c r="E23" s="182" t="s">
        <v>1302</v>
      </c>
      <c r="F23" s="81" t="s">
        <v>1301</v>
      </c>
    </row>
    <row r="24" spans="2:7">
      <c r="B24" t="s">
        <v>230</v>
      </c>
      <c r="C24" t="s">
        <v>231</v>
      </c>
      <c r="D24" t="s">
        <v>233</v>
      </c>
      <c r="E24" t="s">
        <v>22</v>
      </c>
    </row>
    <row r="25" spans="2:7">
      <c r="B25" t="s">
        <v>173</v>
      </c>
      <c r="C25" t="s">
        <v>174</v>
      </c>
      <c r="D25" t="s">
        <v>175</v>
      </c>
      <c r="E25" t="s">
        <v>171</v>
      </c>
    </row>
    <row r="26" spans="2:7">
      <c r="B26" t="s">
        <v>57</v>
      </c>
      <c r="C26" t="s">
        <v>58</v>
      </c>
      <c r="D26" t="s">
        <v>185</v>
      </c>
      <c r="E26" t="s">
        <v>367</v>
      </c>
    </row>
    <row r="27" spans="2:7" s="213" customFormat="1">
      <c r="B27" s="213" t="s">
        <v>1559</v>
      </c>
      <c r="C27" s="213" t="s">
        <v>1560</v>
      </c>
      <c r="D27" s="213" t="s">
        <v>1561</v>
      </c>
      <c r="E27" s="213" t="s">
        <v>1564</v>
      </c>
    </row>
    <row r="28" spans="2:7">
      <c r="B28" t="s">
        <v>198</v>
      </c>
      <c r="C28" t="s">
        <v>199</v>
      </c>
      <c r="D28" t="s">
        <v>200</v>
      </c>
      <c r="E28" t="s">
        <v>201</v>
      </c>
      <c r="F28" t="s">
        <v>202</v>
      </c>
    </row>
    <row r="29" spans="2:7">
      <c r="B29" t="s">
        <v>275</v>
      </c>
      <c r="C29" t="s">
        <v>276</v>
      </c>
      <c r="E29" t="s">
        <v>277</v>
      </c>
    </row>
    <row r="30" spans="2:7">
      <c r="B30" t="s">
        <v>167</v>
      </c>
      <c r="C30" t="s">
        <v>168</v>
      </c>
      <c r="D30" t="s">
        <v>169</v>
      </c>
      <c r="E30" t="s">
        <v>170</v>
      </c>
    </row>
    <row r="31" spans="2:7">
      <c r="B31" t="s">
        <v>146</v>
      </c>
      <c r="C31" t="s">
        <v>147</v>
      </c>
      <c r="D31" t="s">
        <v>182</v>
      </c>
      <c r="E31" t="s">
        <v>148</v>
      </c>
      <c r="F31" t="s">
        <v>367</v>
      </c>
    </row>
    <row r="32" spans="2:7" s="199" customFormat="1">
      <c r="B32" s="199" t="s">
        <v>1445</v>
      </c>
      <c r="C32" s="199" t="s">
        <v>1446</v>
      </c>
      <c r="D32" s="199" t="s">
        <v>1447</v>
      </c>
      <c r="E32" s="210" t="s">
        <v>288</v>
      </c>
      <c r="G32" s="10" t="s">
        <v>1448</v>
      </c>
    </row>
    <row r="33" spans="2:7">
      <c r="B33" t="s">
        <v>203</v>
      </c>
      <c r="C33" t="s">
        <v>204</v>
      </c>
      <c r="D33" t="s">
        <v>257</v>
      </c>
      <c r="E33" t="s">
        <v>219</v>
      </c>
    </row>
    <row r="34" spans="2:7">
      <c r="B34" t="s">
        <v>131</v>
      </c>
      <c r="C34" t="s">
        <v>132</v>
      </c>
      <c r="D34" t="s">
        <v>240</v>
      </c>
      <c r="E34" t="s">
        <v>241</v>
      </c>
      <c r="F34" t="s">
        <v>956</v>
      </c>
    </row>
    <row r="35" spans="2:7">
      <c r="B35" t="s">
        <v>157</v>
      </c>
      <c r="C35" t="s">
        <v>158</v>
      </c>
      <c r="D35" t="s">
        <v>181</v>
      </c>
      <c r="E35" t="s">
        <v>22</v>
      </c>
    </row>
    <row r="36" spans="2:7">
      <c r="B36" t="s">
        <v>191</v>
      </c>
      <c r="C36" t="s">
        <v>192</v>
      </c>
      <c r="D36" t="s">
        <v>258</v>
      </c>
    </row>
    <row r="37" spans="2:7">
      <c r="B37" t="s">
        <v>159</v>
      </c>
      <c r="C37" t="s">
        <v>160</v>
      </c>
      <c r="D37" t="s">
        <v>180</v>
      </c>
      <c r="E37" t="s">
        <v>161</v>
      </c>
    </row>
    <row r="38" spans="2:7">
      <c r="B38" t="s">
        <v>134</v>
      </c>
      <c r="C38" t="s">
        <v>135</v>
      </c>
    </row>
    <row r="39" spans="2:7">
      <c r="B39" t="s">
        <v>263</v>
      </c>
      <c r="C39" t="s">
        <v>267</v>
      </c>
      <c r="D39" t="s">
        <v>264</v>
      </c>
      <c r="E39" s="210" t="s">
        <v>288</v>
      </c>
      <c r="F39" t="s">
        <v>958</v>
      </c>
    </row>
    <row r="40" spans="2:7" s="199" customFormat="1">
      <c r="B40" s="199" t="s">
        <v>1450</v>
      </c>
      <c r="C40" s="199" t="s">
        <v>1449</v>
      </c>
    </row>
    <row r="41" spans="2:7">
      <c r="B41" t="s">
        <v>736</v>
      </c>
      <c r="C41" t="s">
        <v>735</v>
      </c>
      <c r="D41" t="s">
        <v>737</v>
      </c>
    </row>
    <row r="42" spans="2:7" s="81" customFormat="1" ht="45">
      <c r="B42" s="81" t="s">
        <v>954</v>
      </c>
      <c r="C42" s="81" t="s">
        <v>962</v>
      </c>
      <c r="D42" s="78" t="s">
        <v>960</v>
      </c>
      <c r="E42" s="81" t="s">
        <v>221</v>
      </c>
      <c r="F42" s="81" t="s">
        <v>955</v>
      </c>
    </row>
    <row r="43" spans="2:7" s="81" customFormat="1" ht="30">
      <c r="B43" s="81" t="s">
        <v>946</v>
      </c>
      <c r="C43" s="81" t="s">
        <v>949</v>
      </c>
      <c r="D43" s="81" t="s">
        <v>947</v>
      </c>
      <c r="E43" s="81" t="s">
        <v>151</v>
      </c>
      <c r="F43" s="78" t="s">
        <v>1134</v>
      </c>
      <c r="G43" s="83" t="s">
        <v>948</v>
      </c>
    </row>
    <row r="44" spans="2:7">
      <c r="B44" t="s">
        <v>151</v>
      </c>
      <c r="C44" t="s">
        <v>25</v>
      </c>
      <c r="D44" t="s">
        <v>166</v>
      </c>
    </row>
    <row r="45" spans="2:7">
      <c r="B45" t="s">
        <v>367</v>
      </c>
      <c r="C45" t="s">
        <v>957</v>
      </c>
      <c r="D45" t="s">
        <v>166</v>
      </c>
    </row>
    <row r="46" spans="2:7">
      <c r="B46" t="s">
        <v>278</v>
      </c>
      <c r="C46" t="s">
        <v>279</v>
      </c>
      <c r="D46" t="s">
        <v>280</v>
      </c>
      <c r="E46" t="s">
        <v>221</v>
      </c>
    </row>
    <row r="47" spans="2:7" s="81" customFormat="1" ht="45">
      <c r="B47" s="81" t="s">
        <v>950</v>
      </c>
      <c r="C47" s="81" t="s">
        <v>951</v>
      </c>
      <c r="D47" s="78" t="s">
        <v>953</v>
      </c>
      <c r="E47" s="81" t="s">
        <v>221</v>
      </c>
      <c r="F47" s="81" t="s">
        <v>151</v>
      </c>
      <c r="G47" s="82" t="s">
        <v>952</v>
      </c>
    </row>
    <row r="48" spans="2:7">
      <c r="B48" t="s">
        <v>139</v>
      </c>
      <c r="C48" t="s">
        <v>140</v>
      </c>
      <c r="D48" t="s">
        <v>178</v>
      </c>
      <c r="E48" t="s">
        <v>179</v>
      </c>
    </row>
    <row r="49" spans="2:7">
      <c r="B49" t="s">
        <v>212</v>
      </c>
      <c r="C49" t="s">
        <v>213</v>
      </c>
      <c r="D49" t="s">
        <v>214</v>
      </c>
      <c r="E49" t="s">
        <v>215</v>
      </c>
    </row>
    <row r="50" spans="2:7">
      <c r="B50" t="s">
        <v>208</v>
      </c>
      <c r="C50" t="s">
        <v>210</v>
      </c>
      <c r="D50" t="s">
        <v>238</v>
      </c>
      <c r="E50" t="s">
        <v>219</v>
      </c>
    </row>
    <row r="51" spans="2:7">
      <c r="B51" t="s">
        <v>209</v>
      </c>
      <c r="C51" t="s">
        <v>211</v>
      </c>
      <c r="D51" t="s">
        <v>239</v>
      </c>
      <c r="E51" t="s">
        <v>219</v>
      </c>
    </row>
    <row r="52" spans="2:7">
      <c r="B52" t="s">
        <v>322</v>
      </c>
      <c r="C52" t="s">
        <v>215</v>
      </c>
      <c r="E52" t="s">
        <v>221</v>
      </c>
      <c r="F52" t="s">
        <v>961</v>
      </c>
    </row>
    <row r="53" spans="2:7">
      <c r="B53" t="s">
        <v>153</v>
      </c>
      <c r="C53" t="s">
        <v>154</v>
      </c>
      <c r="D53" t="s">
        <v>178</v>
      </c>
      <c r="E53" t="s">
        <v>179</v>
      </c>
    </row>
    <row r="54" spans="2:7">
      <c r="B54" t="s">
        <v>195</v>
      </c>
      <c r="C54" t="s">
        <v>196</v>
      </c>
      <c r="D54" t="s">
        <v>197</v>
      </c>
      <c r="E54" t="s">
        <v>179</v>
      </c>
    </row>
    <row r="55" spans="2:7" s="81" customFormat="1" ht="45">
      <c r="B55" s="81" t="s">
        <v>1223</v>
      </c>
      <c r="C55" s="81" t="s">
        <v>1314</v>
      </c>
      <c r="D55" s="182" t="s">
        <v>1313</v>
      </c>
      <c r="E55" s="210" t="s">
        <v>288</v>
      </c>
      <c r="F55" s="182" t="s">
        <v>1309</v>
      </c>
    </row>
    <row r="56" spans="2:7">
      <c r="B56" t="s">
        <v>21</v>
      </c>
      <c r="C56" t="s">
        <v>133</v>
      </c>
      <c r="D56" t="s">
        <v>256</v>
      </c>
      <c r="E56" t="s">
        <v>22</v>
      </c>
    </row>
    <row r="57" spans="2:7">
      <c r="B57" t="s">
        <v>270</v>
      </c>
      <c r="C57" t="s">
        <v>271</v>
      </c>
      <c r="E57" t="s">
        <v>22</v>
      </c>
    </row>
    <row r="58" spans="2:7">
      <c r="B58" t="s">
        <v>732</v>
      </c>
      <c r="C58" t="s">
        <v>733</v>
      </c>
      <c r="D58" t="s">
        <v>734</v>
      </c>
      <c r="E58" t="s">
        <v>735</v>
      </c>
    </row>
    <row r="59" spans="2:7">
      <c r="B59" t="s">
        <v>14</v>
      </c>
      <c r="C59" t="s">
        <v>13</v>
      </c>
      <c r="D59" t="s">
        <v>183</v>
      </c>
      <c r="E59" s="210" t="s">
        <v>288</v>
      </c>
      <c r="F59" t="s">
        <v>367</v>
      </c>
    </row>
    <row r="60" spans="2:7">
      <c r="B60" t="s">
        <v>137</v>
      </c>
      <c r="C60" t="s">
        <v>138</v>
      </c>
      <c r="E60" t="s">
        <v>22</v>
      </c>
    </row>
    <row r="61" spans="2:7">
      <c r="B61" t="s">
        <v>14</v>
      </c>
      <c r="C61" t="s">
        <v>136</v>
      </c>
    </row>
    <row r="62" spans="2:7">
      <c r="B62" t="s">
        <v>242</v>
      </c>
      <c r="C62" t="s">
        <v>243</v>
      </c>
      <c r="G62" t="s">
        <v>244</v>
      </c>
    </row>
    <row r="63" spans="2:7">
      <c r="B63" t="s">
        <v>268</v>
      </c>
      <c r="C63" t="s">
        <v>269</v>
      </c>
      <c r="E63" t="s">
        <v>22</v>
      </c>
    </row>
    <row r="64" spans="2:7">
      <c r="B64" t="s">
        <v>155</v>
      </c>
      <c r="C64" t="s">
        <v>156</v>
      </c>
      <c r="E64" t="s">
        <v>367</v>
      </c>
    </row>
    <row r="65" spans="2:7">
      <c r="B65" t="s">
        <v>205</v>
      </c>
      <c r="C65" t="s">
        <v>206</v>
      </c>
      <c r="D65" t="s">
        <v>207</v>
      </c>
      <c r="E65" t="s">
        <v>219</v>
      </c>
    </row>
    <row r="66" spans="2:7">
      <c r="B66" t="s">
        <v>236</v>
      </c>
      <c r="C66" t="s">
        <v>235</v>
      </c>
      <c r="D66" t="s">
        <v>237</v>
      </c>
      <c r="E66" t="s">
        <v>152</v>
      </c>
    </row>
    <row r="67" spans="2:7" s="199" customFormat="1">
      <c r="B67" s="199" t="s">
        <v>1439</v>
      </c>
      <c r="C67" s="199" t="s">
        <v>1440</v>
      </c>
      <c r="D67" s="199" t="s">
        <v>1441</v>
      </c>
      <c r="E67" s="199" t="s">
        <v>151</v>
      </c>
      <c r="G67" s="10" t="s">
        <v>1442</v>
      </c>
    </row>
    <row r="68" spans="2:7">
      <c r="B68" t="s">
        <v>266</v>
      </c>
      <c r="C68" t="s">
        <v>265</v>
      </c>
      <c r="D68" t="s">
        <v>247</v>
      </c>
    </row>
    <row r="69" spans="2:7">
      <c r="B69" t="s">
        <v>245</v>
      </c>
      <c r="C69" t="s">
        <v>246</v>
      </c>
      <c r="D69" t="s">
        <v>247</v>
      </c>
    </row>
    <row r="70" spans="2:7">
      <c r="B70" t="s">
        <v>291</v>
      </c>
      <c r="C70" t="s">
        <v>290</v>
      </c>
      <c r="D70" t="s">
        <v>788</v>
      </c>
      <c r="E70" t="s">
        <v>151</v>
      </c>
      <c r="F70" t="s">
        <v>789</v>
      </c>
      <c r="G70" s="10" t="s">
        <v>790</v>
      </c>
    </row>
    <row r="71" spans="2:7">
      <c r="B71" t="s">
        <v>26</v>
      </c>
      <c r="C71" t="s">
        <v>27</v>
      </c>
      <c r="E71" t="s">
        <v>151</v>
      </c>
    </row>
    <row r="72" spans="2:7">
      <c r="B72" t="s">
        <v>248</v>
      </c>
      <c r="C72" t="s">
        <v>249</v>
      </c>
      <c r="D72" t="s">
        <v>328</v>
      </c>
      <c r="E72" s="210" t="s">
        <v>288</v>
      </c>
      <c r="F72" t="s">
        <v>329</v>
      </c>
      <c r="G72" s="10" t="s">
        <v>327</v>
      </c>
    </row>
    <row r="73" spans="2:7">
      <c r="B73" t="s">
        <v>330</v>
      </c>
      <c r="C73" t="s">
        <v>331</v>
      </c>
      <c r="D73" t="s">
        <v>332</v>
      </c>
      <c r="E73" s="210" t="s">
        <v>288</v>
      </c>
      <c r="G73" s="10"/>
    </row>
    <row r="74" spans="2:7" s="210" customFormat="1">
      <c r="B74" s="210" t="s">
        <v>1547</v>
      </c>
      <c r="C74" s="210" t="s">
        <v>1548</v>
      </c>
      <c r="D74" s="210" t="s">
        <v>1549</v>
      </c>
      <c r="E74" s="210" t="s">
        <v>288</v>
      </c>
      <c r="G74" s="10"/>
    </row>
    <row r="75" spans="2:7">
      <c r="B75" t="s">
        <v>224</v>
      </c>
      <c r="C75" t="s">
        <v>225</v>
      </c>
      <c r="D75" t="s">
        <v>226</v>
      </c>
    </row>
    <row r="76" spans="2:7" s="81" customFormat="1" ht="45">
      <c r="B76" s="211" t="s">
        <v>1308</v>
      </c>
      <c r="C76" s="81" t="s">
        <v>1321</v>
      </c>
      <c r="D76" s="182" t="s">
        <v>1310</v>
      </c>
      <c r="E76" s="210" t="s">
        <v>288</v>
      </c>
      <c r="F76" s="182" t="s">
        <v>1309</v>
      </c>
    </row>
    <row r="77" spans="2:7" s="127" customFormat="1">
      <c r="B77" s="127" t="s">
        <v>1213</v>
      </c>
      <c r="C77" s="127" t="s">
        <v>1214</v>
      </c>
      <c r="D77" s="127" t="s">
        <v>1215</v>
      </c>
      <c r="E77" s="127" t="s">
        <v>151</v>
      </c>
    </row>
    <row r="78" spans="2:7">
      <c r="B78" t="s">
        <v>227</v>
      </c>
      <c r="C78" t="s">
        <v>229</v>
      </c>
      <c r="D78" t="s">
        <v>232</v>
      </c>
      <c r="E78" t="s">
        <v>228</v>
      </c>
    </row>
    <row r="79" spans="2:7">
      <c r="B79" t="s">
        <v>277</v>
      </c>
      <c r="C79" t="s">
        <v>323</v>
      </c>
      <c r="D79" t="s">
        <v>324</v>
      </c>
      <c r="E79" t="s">
        <v>221</v>
      </c>
    </row>
    <row r="80" spans="2:7">
      <c r="B80" t="s">
        <v>250</v>
      </c>
      <c r="C80" t="s">
        <v>253</v>
      </c>
    </row>
    <row r="81" spans="2:6">
      <c r="B81" t="s">
        <v>251</v>
      </c>
      <c r="C81" t="s">
        <v>252</v>
      </c>
    </row>
    <row r="82" spans="2:6">
      <c r="B82" t="s">
        <v>176</v>
      </c>
      <c r="C82" t="s">
        <v>177</v>
      </c>
      <c r="D82" t="s">
        <v>184</v>
      </c>
      <c r="E82" t="s">
        <v>22</v>
      </c>
    </row>
    <row r="83" spans="2:6">
      <c r="B83" t="s">
        <v>282</v>
      </c>
      <c r="C83" t="s">
        <v>283</v>
      </c>
      <c r="D83" t="s">
        <v>284</v>
      </c>
      <c r="E83" t="s">
        <v>22</v>
      </c>
    </row>
    <row r="84" spans="2:6">
      <c r="B84" t="s">
        <v>219</v>
      </c>
      <c r="C84" t="s">
        <v>220</v>
      </c>
      <c r="D84" t="s">
        <v>223</v>
      </c>
      <c r="E84" t="s">
        <v>221</v>
      </c>
      <c r="F84" t="s">
        <v>222</v>
      </c>
    </row>
    <row r="85" spans="2:6">
      <c r="B85" t="s">
        <v>193</v>
      </c>
      <c r="C85" t="s">
        <v>194</v>
      </c>
      <c r="D85" t="s">
        <v>260</v>
      </c>
    </row>
  </sheetData>
  <mergeCells count="1">
    <mergeCell ref="E2:F2"/>
  </mergeCells>
  <hyperlinks>
    <hyperlink ref="E2" location="'Matrix of Govt. Sources'!A1" display="Back to Matrix" xr:uid="{0491C056-9017-4C01-8B6E-595A6F4F168A}"/>
    <hyperlink ref="E2:F2" location="'Matrix '!A1" display="Back to Matrix" xr:uid="{FDB8E89E-1B0C-4911-9FD9-3D0B7D4F4755}"/>
  </hyperlinks>
  <pageMargins left="0.7" right="0.7" top="0.75" bottom="0.75" header="0.3" footer="0.3"/>
  <pageSetup orientation="portrait" horizontalDpi="0"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DB9C02-BBAD-4D27-B884-7C750038285E}">
  <dimension ref="B1:H38"/>
  <sheetViews>
    <sheetView workbookViewId="0">
      <pane ySplit="1" topLeftCell="A11" activePane="bottomLeft" state="frozen"/>
      <selection pane="bottomLeft" activeCell="E1" sqref="E1:F1"/>
    </sheetView>
  </sheetViews>
  <sheetFormatPr defaultRowHeight="15"/>
  <sheetData>
    <row r="1" spans="2:8">
      <c r="E1" s="228" t="s">
        <v>1403</v>
      </c>
      <c r="F1" s="228"/>
    </row>
    <row r="2" spans="2:8" ht="21">
      <c r="B2" s="5" t="s">
        <v>1648</v>
      </c>
    </row>
    <row r="4" spans="2:8">
      <c r="B4" t="s">
        <v>1649</v>
      </c>
    </row>
    <row r="6" spans="2:8" s="220" customFormat="1">
      <c r="B6" s="220" t="s">
        <v>1663</v>
      </c>
    </row>
    <row r="7" spans="2:8" s="220" customFormat="1">
      <c r="B7" s="220" t="s">
        <v>1664</v>
      </c>
    </row>
    <row r="8" spans="2:8" s="220" customFormat="1"/>
    <row r="9" spans="2:8" s="220" customFormat="1">
      <c r="B9" s="220" t="s">
        <v>1667</v>
      </c>
      <c r="G9" s="10" t="s">
        <v>711</v>
      </c>
    </row>
    <row r="10" spans="2:8" s="220" customFormat="1"/>
    <row r="11" spans="2:8" s="220" customFormat="1">
      <c r="B11" s="220" t="s">
        <v>1668</v>
      </c>
    </row>
    <row r="12" spans="2:8" s="220" customFormat="1">
      <c r="B12" s="21" t="s">
        <v>1652</v>
      </c>
      <c r="D12" s="21" t="s">
        <v>1653</v>
      </c>
      <c r="E12" s="21"/>
      <c r="F12" s="21" t="s">
        <v>1654</v>
      </c>
      <c r="G12" s="21"/>
      <c r="H12" s="21" t="s">
        <v>1655</v>
      </c>
    </row>
    <row r="13" spans="2:8" s="220" customFormat="1">
      <c r="B13" s="220" t="s">
        <v>1656</v>
      </c>
      <c r="D13" s="220" t="s">
        <v>1657</v>
      </c>
      <c r="F13" s="220" t="s">
        <v>1658</v>
      </c>
    </row>
    <row r="14" spans="2:8">
      <c r="B14" s="220" t="s">
        <v>1659</v>
      </c>
      <c r="D14" s="220" t="s">
        <v>1660</v>
      </c>
      <c r="F14" s="220" t="s">
        <v>1661</v>
      </c>
      <c r="H14" s="220" t="s">
        <v>1662</v>
      </c>
    </row>
    <row r="15" spans="2:8" s="220" customFormat="1">
      <c r="B15" s="220" t="s">
        <v>1669</v>
      </c>
      <c r="D15" s="220" t="s">
        <v>1670</v>
      </c>
      <c r="F15" s="220" t="s">
        <v>1671</v>
      </c>
      <c r="H15" s="220" t="s">
        <v>1672</v>
      </c>
    </row>
    <row r="16" spans="2:8" s="220" customFormat="1">
      <c r="B16" s="220" t="s">
        <v>1673</v>
      </c>
      <c r="D16" s="220" t="s">
        <v>1674</v>
      </c>
      <c r="F16" s="220" t="s">
        <v>1675</v>
      </c>
      <c r="H16" s="220" t="s">
        <v>1676</v>
      </c>
    </row>
    <row r="17" spans="2:8" s="220" customFormat="1">
      <c r="B17" s="220" t="s">
        <v>1677</v>
      </c>
      <c r="D17" s="220" t="s">
        <v>1678</v>
      </c>
      <c r="F17" s="220" t="s">
        <v>1679</v>
      </c>
      <c r="H17" s="220" t="s">
        <v>1680</v>
      </c>
    </row>
    <row r="18" spans="2:8" s="220" customFormat="1">
      <c r="B18" s="220" t="s">
        <v>1681</v>
      </c>
      <c r="D18" s="220" t="s">
        <v>1682</v>
      </c>
      <c r="F18" s="220" t="s">
        <v>1683</v>
      </c>
      <c r="H18" s="220" t="s">
        <v>1684</v>
      </c>
    </row>
    <row r="19" spans="2:8" s="220" customFormat="1">
      <c r="B19" s="220" t="s">
        <v>1685</v>
      </c>
      <c r="D19" s="220" t="s">
        <v>1686</v>
      </c>
      <c r="F19" s="220" t="s">
        <v>1687</v>
      </c>
    </row>
    <row r="37" spans="2:2">
      <c r="B37" s="4" t="s">
        <v>1650</v>
      </c>
    </row>
    <row r="38" spans="2:2">
      <c r="B38" t="s">
        <v>1651</v>
      </c>
    </row>
  </sheetData>
  <mergeCells count="1">
    <mergeCell ref="E1:F1"/>
  </mergeCells>
  <hyperlinks>
    <hyperlink ref="E1" location="'Matrix of Govt. Sources'!A1" display="Back to Matrix" xr:uid="{67802E8E-A4EB-45FA-BF68-B86ECDA7C665}"/>
    <hyperlink ref="E1:F1" location="'Matrix '!A29" display="Back to Matrix" xr:uid="{9AA2D46F-DA0B-4E97-A9B2-AB82E03EEEE8}"/>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CD976F-D100-413A-BF22-E36D4EB5B389}">
  <dimension ref="B1:Q84"/>
  <sheetViews>
    <sheetView workbookViewId="0">
      <pane ySplit="1" topLeftCell="A11" activePane="bottomLeft" state="frozen"/>
      <selection pane="bottomLeft" activeCell="B24" sqref="B24:K27"/>
    </sheetView>
  </sheetViews>
  <sheetFormatPr defaultRowHeight="15"/>
  <sheetData>
    <row r="1" spans="2:16">
      <c r="E1" s="228" t="s">
        <v>1403</v>
      </c>
      <c r="F1" s="228"/>
    </row>
    <row r="2" spans="2:16" ht="18.75">
      <c r="B2" s="2" t="s">
        <v>1423</v>
      </c>
    </row>
    <row r="4" spans="2:16">
      <c r="C4" s="4" t="s">
        <v>1424</v>
      </c>
    </row>
    <row r="5" spans="2:16">
      <c r="C5" t="s">
        <v>1514</v>
      </c>
    </row>
    <row r="6" spans="2:16">
      <c r="C6" t="s">
        <v>1428</v>
      </c>
    </row>
    <row r="7" spans="2:16">
      <c r="C7" t="s">
        <v>1425</v>
      </c>
    </row>
    <row r="8" spans="2:16">
      <c r="C8" t="s">
        <v>1576</v>
      </c>
    </row>
    <row r="9" spans="2:16" s="199" customFormat="1">
      <c r="C9" s="199" t="s">
        <v>1427</v>
      </c>
    </row>
    <row r="10" spans="2:16">
      <c r="C10" s="10" t="s">
        <v>1426</v>
      </c>
    </row>
    <row r="11" spans="2:16">
      <c r="D11" t="s">
        <v>1429</v>
      </c>
    </row>
    <row r="12" spans="2:16">
      <c r="D12" t="s">
        <v>1430</v>
      </c>
    </row>
    <row r="13" spans="2:16" ht="30" customHeight="1">
      <c r="D13" s="230" t="s">
        <v>1431</v>
      </c>
      <c r="E13" s="230"/>
      <c r="F13" s="230"/>
      <c r="G13" s="230"/>
      <c r="H13" s="230"/>
      <c r="I13" s="230"/>
      <c r="J13" s="230"/>
      <c r="K13" s="230"/>
      <c r="L13" s="230"/>
      <c r="M13" s="230"/>
      <c r="N13" s="230"/>
      <c r="O13" s="230"/>
      <c r="P13" s="230"/>
    </row>
    <row r="14" spans="2:16">
      <c r="D14" t="s">
        <v>1432</v>
      </c>
    </row>
    <row r="15" spans="2:16">
      <c r="D15" t="s">
        <v>1433</v>
      </c>
    </row>
    <row r="16" spans="2:16">
      <c r="E16" t="s">
        <v>1434</v>
      </c>
    </row>
    <row r="17" spans="3:17" ht="65.25" customHeight="1">
      <c r="E17" s="230" t="s">
        <v>1435</v>
      </c>
      <c r="F17" s="230"/>
      <c r="G17" s="230"/>
      <c r="H17" s="230"/>
      <c r="I17" s="230"/>
      <c r="J17" s="230"/>
      <c r="K17" s="230"/>
      <c r="L17" s="230"/>
      <c r="M17" s="230"/>
      <c r="N17" s="230"/>
      <c r="O17" s="230"/>
      <c r="P17" s="230"/>
    </row>
    <row r="19" spans="3:17">
      <c r="C19" s="4" t="s">
        <v>1437</v>
      </c>
      <c r="E19" s="228" t="s">
        <v>1403</v>
      </c>
      <c r="F19" s="228"/>
      <c r="Q19" s="4"/>
    </row>
    <row r="20" spans="3:17">
      <c r="C20" t="s">
        <v>1438</v>
      </c>
      <c r="Q20" s="10"/>
    </row>
    <row r="21" spans="3:17">
      <c r="C21" s="10" t="s">
        <v>1436</v>
      </c>
    </row>
    <row r="22" spans="3:17" s="220" customFormat="1">
      <c r="C22" s="226" t="s">
        <v>1633</v>
      </c>
      <c r="D22" s="53"/>
      <c r="E22" s="53"/>
      <c r="F22" s="53"/>
      <c r="G22" s="53"/>
      <c r="H22" s="53"/>
      <c r="I22" s="53"/>
      <c r="J22" s="53"/>
      <c r="K22" s="53"/>
    </row>
    <row r="24" spans="3:17">
      <c r="C24" s="4" t="s">
        <v>245</v>
      </c>
      <c r="E24" s="228" t="s">
        <v>1403</v>
      </c>
      <c r="F24" s="228"/>
    </row>
    <row r="25" spans="3:17" ht="15" customHeight="1">
      <c r="C25" t="s">
        <v>1444</v>
      </c>
      <c r="N25" s="218"/>
    </row>
    <row r="26" spans="3:17">
      <c r="C26" s="10" t="s">
        <v>1443</v>
      </c>
    </row>
    <row r="27" spans="3:17" s="220" customFormat="1">
      <c r="C27" s="226" t="s">
        <v>1634</v>
      </c>
      <c r="D27" s="53"/>
      <c r="E27" s="53"/>
      <c r="F27" s="53"/>
      <c r="G27" s="53"/>
      <c r="H27" s="53"/>
      <c r="I27" s="53"/>
      <c r="J27" s="53"/>
      <c r="K27" s="53"/>
    </row>
    <row r="28" spans="3:17" s="210" customFormat="1">
      <c r="C28" s="96"/>
    </row>
    <row r="29" spans="3:17" s="210" customFormat="1">
      <c r="C29" s="61" t="s">
        <v>1547</v>
      </c>
    </row>
    <row r="30" spans="3:17" s="210" customFormat="1">
      <c r="C30" s="96" t="s">
        <v>1550</v>
      </c>
    </row>
    <row r="31" spans="3:17" s="210" customFormat="1">
      <c r="C31" s="225" t="s">
        <v>711</v>
      </c>
    </row>
    <row r="32" spans="3:17">
      <c r="C32" s="95"/>
    </row>
    <row r="33" spans="3:13">
      <c r="C33" s="4" t="s">
        <v>1454</v>
      </c>
    </row>
    <row r="34" spans="3:13" s="199" customFormat="1">
      <c r="C34" s="188" t="s">
        <v>1455</v>
      </c>
    </row>
    <row r="35" spans="3:13">
      <c r="C35" s="10" t="s">
        <v>1453</v>
      </c>
    </row>
    <row r="36" spans="3:13">
      <c r="C36" s="226" t="s">
        <v>1632</v>
      </c>
      <c r="D36" s="53"/>
      <c r="E36" s="53"/>
      <c r="F36" s="53"/>
      <c r="G36" s="53"/>
      <c r="H36" s="53"/>
      <c r="I36" s="53"/>
      <c r="J36" s="53"/>
      <c r="K36" s="53"/>
      <c r="L36" s="53"/>
      <c r="M36" s="53"/>
    </row>
    <row r="37" spans="3:13" s="220" customFormat="1"/>
    <row r="38" spans="3:13">
      <c r="C38" s="4" t="s">
        <v>261</v>
      </c>
    </row>
    <row r="39" spans="3:13">
      <c r="C39" t="s">
        <v>262</v>
      </c>
    </row>
    <row r="40" spans="3:13">
      <c r="C40" s="10" t="s">
        <v>1451</v>
      </c>
    </row>
    <row r="41" spans="3:13">
      <c r="C41" s="10" t="s">
        <v>1452</v>
      </c>
    </row>
    <row r="43" spans="3:13">
      <c r="C43" s="4" t="s">
        <v>1457</v>
      </c>
    </row>
    <row r="44" spans="3:13">
      <c r="C44" t="s">
        <v>1458</v>
      </c>
    </row>
    <row r="45" spans="3:13" s="199" customFormat="1">
      <c r="C45" s="199" t="s">
        <v>1459</v>
      </c>
    </row>
    <row r="46" spans="3:13">
      <c r="C46" s="10" t="s">
        <v>1456</v>
      </c>
    </row>
    <row r="48" spans="3:13">
      <c r="C48" s="4" t="s">
        <v>1498</v>
      </c>
    </row>
    <row r="49" spans="3:13">
      <c r="C49" s="10" t="s">
        <v>1497</v>
      </c>
    </row>
    <row r="50" spans="3:13" s="220" customFormat="1">
      <c r="C50" s="10"/>
    </row>
    <row r="51" spans="3:13" ht="18.75">
      <c r="C51" s="2" t="s">
        <v>1496</v>
      </c>
      <c r="I51" s="202" t="s">
        <v>1635</v>
      </c>
    </row>
    <row r="52" spans="3:13">
      <c r="C52" s="10" t="s">
        <v>1495</v>
      </c>
    </row>
    <row r="53" spans="3:13" s="220" customFormat="1">
      <c r="C53" t="s">
        <v>1613</v>
      </c>
      <c r="D53"/>
      <c r="E53"/>
      <c r="F53"/>
      <c r="G53"/>
      <c r="H53"/>
      <c r="I53"/>
      <c r="J53"/>
      <c r="K53"/>
    </row>
    <row r="54" spans="3:13" s="220" customFormat="1">
      <c r="C54"/>
      <c r="D54" s="189" t="s">
        <v>1615</v>
      </c>
      <c r="E54"/>
      <c r="F54"/>
      <c r="G54"/>
      <c r="H54"/>
      <c r="I54"/>
      <c r="J54"/>
      <c r="K54"/>
    </row>
    <row r="55" spans="3:13" s="220" customFormat="1">
      <c r="C55"/>
      <c r="D55" s="21" t="s">
        <v>1614</v>
      </c>
      <c r="E55"/>
      <c r="F55"/>
      <c r="G55"/>
      <c r="H55"/>
      <c r="I55"/>
      <c r="J55"/>
      <c r="K55"/>
    </row>
    <row r="56" spans="3:13" s="220" customFormat="1">
      <c r="C56"/>
      <c r="D56" s="233" t="s">
        <v>1616</v>
      </c>
      <c r="E56" s="233"/>
      <c r="F56" s="233"/>
      <c r="G56" s="233"/>
      <c r="H56" s="233"/>
      <c r="I56" s="233"/>
      <c r="J56" s="233"/>
      <c r="K56" s="233"/>
    </row>
    <row r="57" spans="3:13" s="220" customFormat="1">
      <c r="C57"/>
      <c r="D57" s="233"/>
      <c r="E57" s="233"/>
      <c r="F57" s="233"/>
      <c r="G57" s="233"/>
      <c r="H57" s="233"/>
      <c r="I57" s="233"/>
      <c r="J57" s="233"/>
      <c r="K57" s="233"/>
    </row>
    <row r="58" spans="3:13" s="220" customFormat="1">
      <c r="C58" s="210"/>
      <c r="D58" s="21" t="s">
        <v>791</v>
      </c>
      <c r="E58" s="210"/>
      <c r="F58" s="210"/>
      <c r="G58" s="210"/>
      <c r="H58" s="210"/>
      <c r="I58" s="210"/>
      <c r="J58" s="210"/>
      <c r="K58" s="210"/>
      <c r="M58" s="224"/>
    </row>
    <row r="59" spans="3:13" s="220" customFormat="1" ht="15" customHeight="1">
      <c r="C59" s="210"/>
      <c r="D59" s="233" t="s">
        <v>1637</v>
      </c>
      <c r="E59" s="233"/>
      <c r="F59" s="233"/>
      <c r="G59" s="233"/>
      <c r="H59" s="233"/>
      <c r="I59" s="233"/>
      <c r="J59" s="233"/>
      <c r="K59" s="233"/>
    </row>
    <row r="60" spans="3:13" s="220" customFormat="1">
      <c r="C60" s="210"/>
      <c r="D60" s="233"/>
      <c r="E60" s="233"/>
      <c r="F60" s="233"/>
      <c r="G60" s="233"/>
      <c r="H60" s="233"/>
      <c r="I60" s="233"/>
      <c r="J60" s="233"/>
      <c r="K60" s="233"/>
    </row>
    <row r="61" spans="3:13" s="220" customFormat="1">
      <c r="C61" s="210"/>
      <c r="D61" s="233"/>
      <c r="E61" s="233"/>
      <c r="F61" s="233"/>
      <c r="G61" s="233"/>
      <c r="H61" s="233"/>
      <c r="I61" s="233"/>
      <c r="J61" s="233"/>
      <c r="K61" s="233"/>
    </row>
    <row r="62" spans="3:13" s="220" customFormat="1">
      <c r="D62" s="233"/>
      <c r="E62" s="233"/>
      <c r="F62" s="233"/>
      <c r="G62" s="233"/>
      <c r="H62" s="233"/>
      <c r="I62" s="233"/>
      <c r="J62" s="233"/>
      <c r="K62" s="233"/>
    </row>
    <row r="63" spans="3:13" s="220" customFormat="1">
      <c r="C63"/>
      <c r="D63" s="189" t="s">
        <v>1617</v>
      </c>
      <c r="E63"/>
      <c r="F63"/>
      <c r="G63"/>
      <c r="H63"/>
      <c r="I63"/>
      <c r="J63"/>
      <c r="K63"/>
    </row>
    <row r="64" spans="3:13" s="220" customFormat="1">
      <c r="C64"/>
      <c r="D64" s="21" t="s">
        <v>1619</v>
      </c>
      <c r="E64"/>
      <c r="F64"/>
      <c r="G64"/>
      <c r="H64"/>
      <c r="I64"/>
      <c r="J64"/>
      <c r="K64"/>
    </row>
    <row r="65" spans="3:11" s="220" customFormat="1">
      <c r="C65" s="199"/>
      <c r="D65" s="21" t="s">
        <v>1618</v>
      </c>
      <c r="E65" s="199"/>
      <c r="F65" s="199"/>
      <c r="G65" s="199"/>
      <c r="H65" s="199"/>
      <c r="I65" s="199"/>
      <c r="J65" s="199"/>
      <c r="K65" s="199"/>
    </row>
    <row r="66" spans="3:11" s="220" customFormat="1">
      <c r="C66"/>
      <c r="D66" s="21" t="s">
        <v>1631</v>
      </c>
      <c r="E66"/>
      <c r="F66"/>
      <c r="G66"/>
      <c r="H66"/>
      <c r="I66"/>
      <c r="J66"/>
      <c r="K66"/>
    </row>
    <row r="67" spans="3:11" s="220" customFormat="1">
      <c r="C67"/>
      <c r="D67" s="21" t="s">
        <v>752</v>
      </c>
      <c r="E67"/>
      <c r="F67"/>
      <c r="G67"/>
      <c r="H67"/>
      <c r="I67" s="202" t="s">
        <v>1636</v>
      </c>
      <c r="J67"/>
      <c r="K67"/>
    </row>
    <row r="68" spans="3:11" s="220" customFormat="1">
      <c r="C68"/>
      <c r="D68" s="21" t="s">
        <v>1621</v>
      </c>
      <c r="E68"/>
      <c r="F68"/>
      <c r="G68"/>
      <c r="H68"/>
      <c r="I68"/>
      <c r="J68"/>
      <c r="K68"/>
    </row>
    <row r="69" spans="3:11" s="220" customFormat="1">
      <c r="C69"/>
      <c r="D69" s="21" t="s">
        <v>1620</v>
      </c>
      <c r="E69"/>
      <c r="F69"/>
      <c r="G69"/>
      <c r="H69"/>
      <c r="I69"/>
      <c r="J69"/>
      <c r="K69"/>
    </row>
    <row r="70" spans="3:11" s="220" customFormat="1">
      <c r="C70"/>
      <c r="D70" s="21" t="s">
        <v>1622</v>
      </c>
      <c r="E70"/>
      <c r="F70"/>
      <c r="G70"/>
      <c r="H70"/>
      <c r="I70"/>
      <c r="J70"/>
      <c r="K70"/>
    </row>
    <row r="71" spans="3:11" s="220" customFormat="1">
      <c r="C71"/>
      <c r="D71" s="21" t="s">
        <v>1623</v>
      </c>
      <c r="E71"/>
      <c r="F71"/>
      <c r="G71"/>
      <c r="H71"/>
      <c r="I71"/>
      <c r="J71"/>
      <c r="K71"/>
    </row>
    <row r="72" spans="3:11" s="220" customFormat="1">
      <c r="C72"/>
      <c r="D72" s="21" t="s">
        <v>1625</v>
      </c>
      <c r="E72"/>
      <c r="F72"/>
      <c r="G72"/>
      <c r="H72"/>
      <c r="I72"/>
      <c r="J72"/>
      <c r="K72"/>
    </row>
    <row r="73" spans="3:11" s="220" customFormat="1">
      <c r="C73"/>
      <c r="D73" s="21" t="s">
        <v>1624</v>
      </c>
      <c r="E73"/>
      <c r="F73"/>
      <c r="G73"/>
      <c r="H73"/>
      <c r="I73"/>
      <c r="J73"/>
      <c r="K73"/>
    </row>
    <row r="74" spans="3:11" s="220" customFormat="1">
      <c r="C74"/>
      <c r="D74" s="21" t="s">
        <v>1626</v>
      </c>
      <c r="E74"/>
      <c r="F74"/>
      <c r="G74"/>
      <c r="H74"/>
      <c r="I74"/>
      <c r="J74"/>
      <c r="K74"/>
    </row>
    <row r="75" spans="3:11" s="220" customFormat="1">
      <c r="C75" s="199"/>
      <c r="D75" s="21" t="s">
        <v>1627</v>
      </c>
      <c r="E75" s="199"/>
      <c r="F75" s="199"/>
      <c r="G75" s="199"/>
      <c r="H75" s="199"/>
      <c r="I75" s="199"/>
      <c r="J75" s="199"/>
      <c r="K75" s="199"/>
    </row>
    <row r="76" spans="3:11" s="220" customFormat="1">
      <c r="C76"/>
      <c r="D76" s="21" t="s">
        <v>1630</v>
      </c>
      <c r="E76"/>
      <c r="F76"/>
      <c r="G76"/>
      <c r="H76"/>
      <c r="I76"/>
      <c r="J76"/>
      <c r="K76"/>
    </row>
    <row r="77" spans="3:11" s="220" customFormat="1">
      <c r="C77"/>
      <c r="D77" s="21" t="s">
        <v>1629</v>
      </c>
      <c r="E77"/>
      <c r="F77"/>
      <c r="G77"/>
      <c r="H77"/>
      <c r="I77"/>
      <c r="J77"/>
      <c r="K77"/>
    </row>
    <row r="78" spans="3:11" s="220" customFormat="1">
      <c r="C78"/>
      <c r="D78" s="21" t="s">
        <v>1628</v>
      </c>
      <c r="E78"/>
      <c r="F78"/>
      <c r="G78"/>
      <c r="H78"/>
      <c r="I78"/>
      <c r="J78"/>
      <c r="K78"/>
    </row>
    <row r="79" spans="3:11" s="220" customFormat="1">
      <c r="C79" s="10"/>
    </row>
    <row r="80" spans="3:11" s="220" customFormat="1">
      <c r="C80" s="10"/>
    </row>
    <row r="81" spans="3:9">
      <c r="C81" s="4" t="s">
        <v>1501</v>
      </c>
    </row>
    <row r="82" spans="3:9">
      <c r="C82" s="10" t="s">
        <v>1500</v>
      </c>
    </row>
    <row r="83" spans="3:9">
      <c r="C83" s="61" t="s">
        <v>1503</v>
      </c>
      <c r="I83" t="s">
        <v>1504</v>
      </c>
    </row>
    <row r="84" spans="3:9">
      <c r="C84" s="10" t="s">
        <v>1502</v>
      </c>
    </row>
  </sheetData>
  <mergeCells count="7">
    <mergeCell ref="E1:F1"/>
    <mergeCell ref="D56:K57"/>
    <mergeCell ref="D59:K62"/>
    <mergeCell ref="E19:F19"/>
    <mergeCell ref="E24:F24"/>
    <mergeCell ref="D13:P13"/>
    <mergeCell ref="E17:P17"/>
  </mergeCells>
  <hyperlinks>
    <hyperlink ref="E1" location="'Matrix of Govt. Sources'!A1" display="Back to Matrix" xr:uid="{4335AF9C-C8C8-4F93-8C9E-B13C774C8EFD}"/>
    <hyperlink ref="E1:F1" location="'Matrix '!A1" display="Back to Matrix" xr:uid="{29247A38-10CE-4229-8702-45AC02C7F2FD}"/>
    <hyperlink ref="E19" location="'Matrix of Govt. Sources'!A1" display="Back to Matrix" xr:uid="{1ECFF559-BC92-4F84-BABC-6C8071C03B7A}"/>
    <hyperlink ref="E19:F19" location="'Matrix '!A17" display="Back to Matrix" xr:uid="{FFEEF660-BDBE-4BC3-BB3B-3997C4983FEC}"/>
    <hyperlink ref="E24" location="'Matrix of Govt. Sources'!A1" display="Back to Matrix" xr:uid="{7F7AFCB3-E076-4D0E-84C6-40622AE6D2A1}"/>
    <hyperlink ref="E24:F24" location="'Matrix '!A18" display="Back to Matrix" xr:uid="{4D550B9D-7E31-4D3F-95FC-E5FC4B104093}"/>
  </hyperlinks>
  <pageMargins left="0.7" right="0.7" top="0.75" bottom="0.75" header="0.3" footer="0.3"/>
  <pageSetup orientation="portrait" horizontalDpi="0"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4B5C90-7D09-4C63-9B19-658F64939DD3}">
  <dimension ref="B1:F11"/>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1287</v>
      </c>
    </row>
    <row r="4" spans="2:6">
      <c r="B4" t="s">
        <v>1288</v>
      </c>
    </row>
    <row r="5" spans="2:6">
      <c r="B5" t="s">
        <v>1289</v>
      </c>
    </row>
    <row r="7" spans="2:6">
      <c r="B7" t="s">
        <v>1290</v>
      </c>
    </row>
    <row r="8" spans="2:6">
      <c r="C8" t="s">
        <v>1291</v>
      </c>
    </row>
    <row r="9" spans="2:6">
      <c r="C9" t="s">
        <v>22</v>
      </c>
    </row>
    <row r="10" spans="2:6">
      <c r="C10" s="10" t="s">
        <v>1292</v>
      </c>
    </row>
    <row r="11" spans="2:6">
      <c r="C11" t="s">
        <v>1320</v>
      </c>
    </row>
  </sheetData>
  <mergeCells count="1">
    <mergeCell ref="E1:F1"/>
  </mergeCells>
  <hyperlinks>
    <hyperlink ref="E1" location="'Matrix of Govt. Sources'!A1" display="Back to Matrix" xr:uid="{A23D2A5A-C4B9-4057-836C-7A36B83627FD}"/>
    <hyperlink ref="E1:F1" location="'Matrix '!A15" display="Back to Matrix" xr:uid="{B0153CF8-D596-44EE-8DC5-A1DD14AB0E62}"/>
  </hyperlinks>
  <pageMargins left="0.7" right="0.7" top="0.75" bottom="0.75" header="0.3" footer="0.3"/>
  <pageSetup orientation="portrait" horizontalDpi="0" verticalDpi="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4E3B87-1F52-41E0-8526-08903D925048}">
  <dimension ref="B1:M7"/>
  <sheetViews>
    <sheetView workbookViewId="0">
      <pane ySplit="1" topLeftCell="A2" activePane="bottomLeft" state="frozen"/>
      <selection pane="bottomLeft" activeCell="E1" sqref="E1:F1"/>
    </sheetView>
  </sheetViews>
  <sheetFormatPr defaultRowHeight="15"/>
  <sheetData>
    <row r="1" spans="2:13">
      <c r="E1" s="228" t="s">
        <v>1403</v>
      </c>
      <c r="F1" s="228"/>
    </row>
    <row r="2" spans="2:13" ht="18.75">
      <c r="B2" s="2" t="s">
        <v>1296</v>
      </c>
    </row>
    <row r="4" spans="2:13">
      <c r="B4" t="s">
        <v>1330</v>
      </c>
    </row>
    <row r="5" spans="2:13" ht="66.75" customHeight="1">
      <c r="B5" s="230" t="s">
        <v>1331</v>
      </c>
      <c r="C5" s="230"/>
      <c r="D5" s="230"/>
      <c r="E5" s="230"/>
      <c r="F5" s="230"/>
      <c r="G5" s="230"/>
      <c r="H5" s="230"/>
      <c r="I5" s="230"/>
      <c r="J5" s="230"/>
      <c r="K5" s="230"/>
      <c r="L5" s="230"/>
      <c r="M5" s="230"/>
    </row>
    <row r="7" spans="2:13" ht="18.75">
      <c r="B7" s="2" t="s">
        <v>1546</v>
      </c>
    </row>
  </sheetData>
  <mergeCells count="2">
    <mergeCell ref="B5:M5"/>
    <mergeCell ref="E1:F1"/>
  </mergeCells>
  <hyperlinks>
    <hyperlink ref="E1" location="'Matrix of Govt. Sources'!A1" display="Back to Matrix" xr:uid="{4C081445-8631-4189-83B6-24B55E2488A1}"/>
    <hyperlink ref="E1:F1" location="'Matrix '!A1" display="Back to Matrix" xr:uid="{33BCCBFA-29A1-446A-B701-61F06606CD4E}"/>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B4DFB-655F-4F49-B6F2-62F3C09C2851}">
  <dimension ref="B1:R59"/>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1225</v>
      </c>
    </row>
    <row r="3" spans="2:6">
      <c r="B3" s="4" t="s">
        <v>1226</v>
      </c>
    </row>
    <row r="5" spans="2:6">
      <c r="B5" t="s">
        <v>1227</v>
      </c>
    </row>
    <row r="45" spans="2:16">
      <c r="B45" t="s">
        <v>1269</v>
      </c>
    </row>
    <row r="46" spans="2:16">
      <c r="C46" t="s">
        <v>1235</v>
      </c>
      <c r="H46" t="s">
        <v>1240</v>
      </c>
      <c r="L46" t="s">
        <v>1241</v>
      </c>
      <c r="O46">
        <v>23.2</v>
      </c>
      <c r="P46" t="s">
        <v>924</v>
      </c>
    </row>
    <row r="47" spans="2:16" s="164" customFormat="1">
      <c r="C47" t="s">
        <v>1252</v>
      </c>
      <c r="D47"/>
      <c r="E47"/>
      <c r="F47"/>
      <c r="H47" t="s">
        <v>1251</v>
      </c>
      <c r="I47"/>
      <c r="J47"/>
      <c r="K47"/>
      <c r="L47" t="s">
        <v>1245</v>
      </c>
      <c r="O47" s="164">
        <v>2</v>
      </c>
      <c r="P47" s="60" t="s">
        <v>924</v>
      </c>
    </row>
    <row r="48" spans="2:16" s="164" customFormat="1">
      <c r="C48" t="s">
        <v>1247</v>
      </c>
      <c r="D48"/>
      <c r="E48"/>
      <c r="F48"/>
      <c r="H48" t="s">
        <v>1246</v>
      </c>
      <c r="I48"/>
      <c r="J48"/>
      <c r="K48"/>
      <c r="L48" t="s">
        <v>1245</v>
      </c>
      <c r="O48" s="164">
        <v>1.5</v>
      </c>
      <c r="P48" s="164" t="s">
        <v>924</v>
      </c>
    </row>
    <row r="49" spans="3:18" s="164" customFormat="1">
      <c r="C49" s="164" t="s">
        <v>1265</v>
      </c>
      <c r="H49" s="164" t="s">
        <v>1266</v>
      </c>
      <c r="L49" s="164" t="s">
        <v>1245</v>
      </c>
      <c r="O49" s="164">
        <v>13.6</v>
      </c>
      <c r="P49" s="164" t="s">
        <v>924</v>
      </c>
    </row>
    <row r="50" spans="3:18" s="164" customFormat="1">
      <c r="C50" t="s">
        <v>1234</v>
      </c>
      <c r="D50"/>
      <c r="E50"/>
      <c r="F50"/>
      <c r="H50" t="s">
        <v>1238</v>
      </c>
      <c r="I50"/>
      <c r="L50" t="s">
        <v>1239</v>
      </c>
      <c r="O50" s="164">
        <v>17.7</v>
      </c>
      <c r="P50" s="164" t="s">
        <v>924</v>
      </c>
    </row>
    <row r="51" spans="3:18" s="164" customFormat="1">
      <c r="C51" s="164" t="s">
        <v>1263</v>
      </c>
      <c r="H51" s="164" t="s">
        <v>1264</v>
      </c>
      <c r="L51" s="164" t="s">
        <v>1262</v>
      </c>
      <c r="O51" s="164">
        <v>7.1</v>
      </c>
      <c r="P51" s="164" t="s">
        <v>924</v>
      </c>
    </row>
    <row r="52" spans="3:18" s="164" customFormat="1">
      <c r="C52" t="s">
        <v>1255</v>
      </c>
      <c r="D52"/>
      <c r="E52"/>
      <c r="F52"/>
      <c r="H52" t="s">
        <v>1253</v>
      </c>
      <c r="L52" s="164" t="s">
        <v>1254</v>
      </c>
      <c r="O52" s="164">
        <v>1.47</v>
      </c>
      <c r="P52" s="164" t="s">
        <v>924</v>
      </c>
    </row>
    <row r="53" spans="3:18" s="164" customFormat="1">
      <c r="C53" t="s">
        <v>1244</v>
      </c>
      <c r="D53"/>
      <c r="E53"/>
      <c r="F53"/>
      <c r="H53" t="s">
        <v>1242</v>
      </c>
      <c r="I53"/>
      <c r="J53"/>
      <c r="K53"/>
      <c r="L53" t="s">
        <v>1243</v>
      </c>
      <c r="O53" s="164">
        <v>10.1</v>
      </c>
      <c r="P53" s="164" t="s">
        <v>924</v>
      </c>
    </row>
    <row r="54" spans="3:18">
      <c r="C54" t="s">
        <v>1267</v>
      </c>
      <c r="H54" t="s">
        <v>1251</v>
      </c>
      <c r="L54" t="s">
        <v>1268</v>
      </c>
      <c r="O54">
        <v>2</v>
      </c>
      <c r="P54" t="s">
        <v>924</v>
      </c>
    </row>
    <row r="55" spans="3:18">
      <c r="C55" t="s">
        <v>1236</v>
      </c>
      <c r="H55" t="s">
        <v>1089</v>
      </c>
      <c r="L55" t="s">
        <v>1237</v>
      </c>
      <c r="O55">
        <v>7.3</v>
      </c>
      <c r="P55" t="s">
        <v>924</v>
      </c>
    </row>
    <row r="56" spans="3:18">
      <c r="C56" t="s">
        <v>1261</v>
      </c>
      <c r="H56" t="s">
        <v>1257</v>
      </c>
      <c r="L56" t="s">
        <v>1256</v>
      </c>
      <c r="O56">
        <v>19.399999999999999</v>
      </c>
      <c r="P56" t="s">
        <v>924</v>
      </c>
    </row>
    <row r="57" spans="3:18">
      <c r="C57" t="s">
        <v>1260</v>
      </c>
      <c r="H57" t="s">
        <v>1258</v>
      </c>
      <c r="L57" t="s">
        <v>1259</v>
      </c>
      <c r="O57">
        <v>15.5</v>
      </c>
      <c r="P57" t="s">
        <v>924</v>
      </c>
    </row>
    <row r="58" spans="3:18">
      <c r="C58" t="s">
        <v>1248</v>
      </c>
      <c r="H58" t="s">
        <v>1250</v>
      </c>
      <c r="L58" t="s">
        <v>1249</v>
      </c>
      <c r="O58" s="23">
        <v>5</v>
      </c>
      <c r="P58" s="23" t="s">
        <v>924</v>
      </c>
    </row>
    <row r="59" spans="3:18">
      <c r="O59">
        <f>SUM(O46:O58)</f>
        <v>125.86999999999998</v>
      </c>
      <c r="P59" t="s">
        <v>924</v>
      </c>
      <c r="Q59" s="166">
        <f>O59/12</f>
        <v>10.489166666666664</v>
      </c>
      <c r="R59" t="s">
        <v>1270</v>
      </c>
    </row>
  </sheetData>
  <mergeCells count="1">
    <mergeCell ref="E1:F1"/>
  </mergeCells>
  <hyperlinks>
    <hyperlink ref="E1" location="'Matrix of Govt. Sources'!A1" display="Back to Matrix" xr:uid="{58A25B8A-20E6-4F65-BA4D-D340E67ACB25}"/>
    <hyperlink ref="E1:F1" location="'Matrix '!A13" display="Back to Matrix" xr:uid="{F3CB39FE-9FC5-44D2-97B4-C9F96DFD24F3}"/>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A3BE66-6E7A-4A80-AED7-72489528BACA}">
  <sheetPr>
    <pageSetUpPr fitToPage="1"/>
  </sheetPr>
  <dimension ref="B1:K75"/>
  <sheetViews>
    <sheetView workbookViewId="0">
      <pane ySplit="1" topLeftCell="A2" activePane="bottomLeft" state="frozen"/>
      <selection pane="bottomLeft" activeCell="E1" sqref="E1:F1"/>
    </sheetView>
  </sheetViews>
  <sheetFormatPr defaultRowHeight="15"/>
  <sheetData>
    <row r="1" spans="2:11">
      <c r="E1" s="228" t="s">
        <v>1403</v>
      </c>
      <c r="F1" s="228"/>
    </row>
    <row r="2" spans="2:11" ht="18.75">
      <c r="B2" s="2" t="s">
        <v>1399</v>
      </c>
    </row>
    <row r="3" spans="2:11" s="185" customFormat="1">
      <c r="B3" s="188" t="s">
        <v>1360</v>
      </c>
    </row>
    <row r="4" spans="2:11" s="185" customFormat="1">
      <c r="B4" s="188" t="s">
        <v>1401</v>
      </c>
    </row>
    <row r="5" spans="2:11" s="185" customFormat="1">
      <c r="B5" s="10" t="s">
        <v>1400</v>
      </c>
      <c r="H5" s="10"/>
    </row>
    <row r="6" spans="2:11" s="185" customFormat="1">
      <c r="B6" s="188" t="s">
        <v>1361</v>
      </c>
    </row>
    <row r="7" spans="2:11" s="185" customFormat="1">
      <c r="B7" s="188"/>
    </row>
    <row r="8" spans="2:11" ht="18.75">
      <c r="B8" s="2" t="s">
        <v>1339</v>
      </c>
    </row>
    <row r="9" spans="2:11">
      <c r="B9" t="s">
        <v>1340</v>
      </c>
    </row>
    <row r="10" spans="2:11">
      <c r="B10" t="s">
        <v>1355</v>
      </c>
    </row>
    <row r="11" spans="2:11" s="185" customFormat="1">
      <c r="B11" s="185" t="s">
        <v>1392</v>
      </c>
    </row>
    <row r="13" spans="2:11">
      <c r="B13" t="s">
        <v>1341</v>
      </c>
    </row>
    <row r="14" spans="2:11">
      <c r="C14" t="s">
        <v>1391</v>
      </c>
      <c r="I14">
        <v>30</v>
      </c>
      <c r="J14">
        <v>4</v>
      </c>
      <c r="K14">
        <f>I14*J14</f>
        <v>120</v>
      </c>
    </row>
    <row r="15" spans="2:11">
      <c r="C15" t="s">
        <v>1390</v>
      </c>
      <c r="I15" s="185">
        <v>60</v>
      </c>
      <c r="J15" s="185">
        <v>2</v>
      </c>
      <c r="K15" s="23">
        <f>I15*J15</f>
        <v>120</v>
      </c>
    </row>
    <row r="16" spans="2:11">
      <c r="I16" s="185"/>
      <c r="J16" s="185"/>
      <c r="K16" s="185">
        <f>SUM(K14:K15)</f>
        <v>240</v>
      </c>
    </row>
    <row r="17" spans="2:3">
      <c r="B17" t="s">
        <v>1342</v>
      </c>
    </row>
    <row r="18" spans="2:3" s="185" customFormat="1">
      <c r="C18" s="185" t="s">
        <v>1393</v>
      </c>
    </row>
    <row r="19" spans="2:3">
      <c r="B19" t="s">
        <v>1353</v>
      </c>
    </row>
    <row r="20" spans="2:3" s="185" customFormat="1">
      <c r="C20" s="185" t="s">
        <v>1364</v>
      </c>
    </row>
    <row r="21" spans="2:3" s="185" customFormat="1">
      <c r="B21" s="185" t="s">
        <v>1354</v>
      </c>
    </row>
    <row r="22" spans="2:3" s="185" customFormat="1">
      <c r="C22" s="185" t="s">
        <v>1359</v>
      </c>
    </row>
    <row r="23" spans="2:3" s="185" customFormat="1">
      <c r="C23" s="185" t="s">
        <v>1365</v>
      </c>
    </row>
    <row r="24" spans="2:3">
      <c r="B24" t="s">
        <v>1343</v>
      </c>
    </row>
    <row r="25" spans="2:3">
      <c r="C25" t="s">
        <v>1362</v>
      </c>
    </row>
    <row r="26" spans="2:3">
      <c r="C26" t="s">
        <v>1363</v>
      </c>
    </row>
    <row r="27" spans="2:3">
      <c r="B27" t="s">
        <v>1350</v>
      </c>
    </row>
    <row r="28" spans="2:3">
      <c r="C28" t="s">
        <v>1366</v>
      </c>
    </row>
    <row r="29" spans="2:3" s="185" customFormat="1">
      <c r="C29" s="185" t="s">
        <v>1386</v>
      </c>
    </row>
    <row r="30" spans="2:3" s="185" customFormat="1">
      <c r="C30" s="185" t="s">
        <v>1387</v>
      </c>
    </row>
    <row r="31" spans="2:3">
      <c r="B31" t="s">
        <v>1345</v>
      </c>
    </row>
    <row r="32" spans="2:3" s="185" customFormat="1">
      <c r="C32" s="185" t="s">
        <v>1367</v>
      </c>
    </row>
    <row r="33" spans="2:5" s="185" customFormat="1">
      <c r="B33" s="185" t="s">
        <v>1368</v>
      </c>
    </row>
    <row r="34" spans="2:5" s="185" customFormat="1">
      <c r="C34" s="185" t="s">
        <v>1369</v>
      </c>
    </row>
    <row r="35" spans="2:5" s="185" customFormat="1">
      <c r="C35" s="185" t="s">
        <v>1370</v>
      </c>
      <c r="E35" s="185" t="s">
        <v>1371</v>
      </c>
    </row>
    <row r="36" spans="2:5" s="185" customFormat="1">
      <c r="E36" s="185" t="s">
        <v>1372</v>
      </c>
    </row>
    <row r="37" spans="2:5" s="185" customFormat="1">
      <c r="E37" s="185" t="s">
        <v>1388</v>
      </c>
    </row>
    <row r="38" spans="2:5">
      <c r="C38" t="s">
        <v>1346</v>
      </c>
    </row>
    <row r="39" spans="2:5" s="185" customFormat="1">
      <c r="D39" s="189" t="s">
        <v>1374</v>
      </c>
    </row>
    <row r="40" spans="2:5">
      <c r="D40" t="s">
        <v>1347</v>
      </c>
    </row>
    <row r="41" spans="2:5">
      <c r="D41" t="s">
        <v>1348</v>
      </c>
    </row>
    <row r="42" spans="2:5">
      <c r="D42" t="s">
        <v>1373</v>
      </c>
    </row>
    <row r="43" spans="2:5">
      <c r="D43" t="s">
        <v>1349</v>
      </c>
    </row>
    <row r="44" spans="2:5">
      <c r="D44" t="s">
        <v>1351</v>
      </c>
    </row>
    <row r="45" spans="2:5">
      <c r="D45" t="s">
        <v>1352</v>
      </c>
    </row>
    <row r="46" spans="2:5">
      <c r="C46" t="s">
        <v>1384</v>
      </c>
    </row>
    <row r="47" spans="2:5" s="185" customFormat="1">
      <c r="C47" s="185" t="s">
        <v>1385</v>
      </c>
    </row>
    <row r="49" spans="2:4">
      <c r="B49" t="s">
        <v>1344</v>
      </c>
    </row>
    <row r="50" spans="2:4" s="185" customFormat="1">
      <c r="C50" s="185" t="s">
        <v>1375</v>
      </c>
    </row>
    <row r="51" spans="2:4">
      <c r="D51" t="s">
        <v>1376</v>
      </c>
    </row>
    <row r="52" spans="2:4" s="185" customFormat="1">
      <c r="D52" s="185" t="s">
        <v>1377</v>
      </c>
    </row>
    <row r="53" spans="2:4" s="185" customFormat="1">
      <c r="D53" s="185" t="s">
        <v>1378</v>
      </c>
    </row>
    <row r="54" spans="2:4" s="185" customFormat="1">
      <c r="C54" s="185" t="s">
        <v>1382</v>
      </c>
    </row>
    <row r="55" spans="2:4" s="185" customFormat="1">
      <c r="C55" s="185" t="s">
        <v>1389</v>
      </c>
    </row>
    <row r="56" spans="2:4" s="185" customFormat="1">
      <c r="C56" s="185" t="s">
        <v>1383</v>
      </c>
    </row>
    <row r="58" spans="2:4">
      <c r="B58" t="s">
        <v>1356</v>
      </c>
    </row>
    <row r="59" spans="2:4" s="185" customFormat="1">
      <c r="C59" s="185" t="s">
        <v>1379</v>
      </c>
    </row>
    <row r="60" spans="2:4" s="185" customFormat="1">
      <c r="C60" s="185" t="s">
        <v>1381</v>
      </c>
    </row>
    <row r="62" spans="2:4">
      <c r="B62" t="s">
        <v>1358</v>
      </c>
    </row>
    <row r="63" spans="2:4">
      <c r="C63" t="s">
        <v>1380</v>
      </c>
    </row>
    <row r="64" spans="2:4">
      <c r="C64" t="s">
        <v>1394</v>
      </c>
    </row>
    <row r="66" spans="2:2">
      <c r="B66" t="s">
        <v>1357</v>
      </c>
    </row>
    <row r="69" spans="2:2" ht="18.75">
      <c r="B69" s="2" t="s">
        <v>1539</v>
      </c>
    </row>
    <row r="70" spans="2:2">
      <c r="B70" t="s">
        <v>1540</v>
      </c>
    </row>
    <row r="71" spans="2:2">
      <c r="B71" t="s">
        <v>1541</v>
      </c>
    </row>
    <row r="72" spans="2:2">
      <c r="B72" t="s">
        <v>1542</v>
      </c>
    </row>
    <row r="73" spans="2:2">
      <c r="B73" t="s">
        <v>1544</v>
      </c>
    </row>
    <row r="74" spans="2:2">
      <c r="B74" t="s">
        <v>1545</v>
      </c>
    </row>
    <row r="75" spans="2:2">
      <c r="B75" t="s">
        <v>1543</v>
      </c>
    </row>
  </sheetData>
  <mergeCells count="1">
    <mergeCell ref="E1:F1"/>
  </mergeCells>
  <hyperlinks>
    <hyperlink ref="E1" location="'Matrix of Govt. Sources'!A1" display="Back to Matrix" xr:uid="{973F2C32-4912-44C3-98EB-97BD184E9D0C}"/>
    <hyperlink ref="E1:F1" location="'Matrix '!A14" display="Back to Matrix" xr:uid="{9E8FC293-F36E-439B-8E21-A11FB22E337B}"/>
  </hyperlinks>
  <pageMargins left="0.7" right="0.7" top="0.75" bottom="0.75" header="0.3" footer="0.3"/>
  <pageSetup scale="61" orientation="portrait" horizontalDpi="0"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D21DBC-881C-4F08-8D21-F014EC4F9B6D}">
  <dimension ref="B1:F33"/>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1299</v>
      </c>
    </row>
    <row r="3" spans="2:6">
      <c r="B3" s="21" t="s">
        <v>1317</v>
      </c>
    </row>
    <row r="4" spans="2:6">
      <c r="B4" t="s">
        <v>1318</v>
      </c>
    </row>
    <row r="6" spans="2:6">
      <c r="B6" t="s">
        <v>1319</v>
      </c>
    </row>
    <row r="7" spans="2:6">
      <c r="B7" s="10" t="s">
        <v>1292</v>
      </c>
    </row>
    <row r="8" spans="2:6">
      <c r="B8" t="s">
        <v>1320</v>
      </c>
    </row>
    <row r="9" spans="2:6" s="183" customFormat="1"/>
    <row r="10" spans="2:6" s="183" customFormat="1"/>
    <row r="11" spans="2:6" s="183" customFormat="1"/>
    <row r="12" spans="2:6" s="183" customFormat="1"/>
    <row r="13" spans="2:6" s="183" customFormat="1"/>
    <row r="14" spans="2:6" s="183" customFormat="1"/>
    <row r="15" spans="2:6" s="183" customFormat="1"/>
    <row r="16" spans="2:6" s="183" customFormat="1"/>
    <row r="17" s="183" customFormat="1"/>
    <row r="18" s="183" customFormat="1"/>
    <row r="19" s="183" customFormat="1"/>
    <row r="20" s="183" customFormat="1"/>
    <row r="21" s="183" customFormat="1"/>
    <row r="22" s="183" customFormat="1"/>
    <row r="23" s="183" customFormat="1"/>
    <row r="24" s="183" customFormat="1"/>
    <row r="25" s="183" customFormat="1"/>
    <row r="26" s="183" customFormat="1"/>
    <row r="27" s="183" customFormat="1"/>
    <row r="28" s="183" customFormat="1"/>
    <row r="29" s="183" customFormat="1"/>
    <row r="30" s="183" customFormat="1"/>
    <row r="31" s="183" customFormat="1"/>
    <row r="32" s="183" customFormat="1"/>
    <row r="33" s="183" customFormat="1"/>
  </sheetData>
  <mergeCells count="1">
    <mergeCell ref="E1:F1"/>
  </mergeCells>
  <hyperlinks>
    <hyperlink ref="E1" location="'Matrix of Govt. Sources'!A1" display="Back to Matrix" xr:uid="{F79FA77F-EA2B-4443-AA83-5C5184411188}"/>
    <hyperlink ref="E1:F1" location="'Matrix '!A16" display="Back to Matrix" xr:uid="{AD1EE21F-53E3-47FD-A03F-B9FE48835AB7}"/>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1970D0-1671-4283-B77C-F8B178C1A262}">
  <dimension ref="B1:F101"/>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735</v>
      </c>
    </row>
    <row r="3" spans="2:6" ht="18.75">
      <c r="B3" s="2" t="s">
        <v>733</v>
      </c>
    </row>
    <row r="4" spans="2:6">
      <c r="B4" s="10" t="s">
        <v>738</v>
      </c>
    </row>
    <row r="5" spans="2:6">
      <c r="B5" t="s">
        <v>739</v>
      </c>
    </row>
    <row r="6" spans="2:6">
      <c r="B6" s="4" t="s">
        <v>740</v>
      </c>
    </row>
    <row r="95" spans="2:2">
      <c r="B95" t="s">
        <v>793</v>
      </c>
    </row>
    <row r="96" spans="2:2">
      <c r="B96" s="26" t="s">
        <v>792</v>
      </c>
    </row>
    <row r="97" spans="2:2">
      <c r="B97" t="s">
        <v>794</v>
      </c>
    </row>
    <row r="98" spans="2:2">
      <c r="B98" t="s">
        <v>795</v>
      </c>
    </row>
    <row r="99" spans="2:2">
      <c r="B99" t="s">
        <v>733</v>
      </c>
    </row>
    <row r="100" spans="2:2">
      <c r="B100" t="s">
        <v>796</v>
      </c>
    </row>
    <row r="101" spans="2:2">
      <c r="B101" t="s">
        <v>735</v>
      </c>
    </row>
  </sheetData>
  <mergeCells count="1">
    <mergeCell ref="E1:F1"/>
  </mergeCells>
  <hyperlinks>
    <hyperlink ref="E1" location="'Matrix of Govt. Sources'!A1" display="Back to Matrix" xr:uid="{A76FEF38-FF30-4138-9DF2-65300F9E256A}"/>
    <hyperlink ref="E1:F1" location="'Matrix '!A37" display="Back to Matrix" xr:uid="{8E9C3657-7AE9-42C6-8F52-487D5DADD8CE}"/>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84A19C-3D58-441A-8CAA-3277DC0FC8F9}">
  <dimension ref="B1:F12"/>
  <sheetViews>
    <sheetView workbookViewId="0">
      <pane ySplit="1" topLeftCell="A2" activePane="bottomLeft" state="frozen"/>
      <selection pane="bottomLeft" activeCell="E1" sqref="E1:F1"/>
    </sheetView>
  </sheetViews>
  <sheetFormatPr defaultRowHeight="15"/>
  <sheetData>
    <row r="1" spans="2:6" s="219" customFormat="1">
      <c r="E1" s="228" t="s">
        <v>1403</v>
      </c>
      <c r="F1" s="228"/>
    </row>
    <row r="7" spans="2:6" s="219" customFormat="1"/>
    <row r="8" spans="2:6" s="219" customFormat="1"/>
    <row r="9" spans="2:6" s="219" customFormat="1"/>
    <row r="11" spans="2:6">
      <c r="B11" s="10" t="s">
        <v>1569</v>
      </c>
    </row>
    <row r="12" spans="2:6">
      <c r="B12" t="s">
        <v>1571</v>
      </c>
    </row>
  </sheetData>
  <mergeCells count="1">
    <mergeCell ref="E1:F1"/>
  </mergeCells>
  <hyperlinks>
    <hyperlink ref="E1" location="'Matrix of Govt. Sources'!A1" display="Back to Matrix" xr:uid="{517F581D-306A-4F4A-A373-56978D3BCE39}"/>
    <hyperlink ref="E1:F1" location="'Matrix '!A30" display="Back to Matrix" xr:uid="{92C8EBF0-0C63-4802-B164-106275216F4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07E719-662F-4079-B2B6-EC1BAE4F39FB}">
  <dimension ref="B1:F12"/>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1023</v>
      </c>
    </row>
    <row r="4" spans="2:6">
      <c r="B4" t="s">
        <v>1025</v>
      </c>
    </row>
    <row r="5" spans="2:6">
      <c r="B5" s="10" t="s">
        <v>1026</v>
      </c>
    </row>
    <row r="6" spans="2:6">
      <c r="B6" s="10" t="s">
        <v>1024</v>
      </c>
    </row>
    <row r="7" spans="2:6">
      <c r="B7" t="s">
        <v>1218</v>
      </c>
    </row>
    <row r="8" spans="2:6">
      <c r="B8" s="10" t="s">
        <v>1217</v>
      </c>
    </row>
    <row r="10" spans="2:6">
      <c r="B10" s="96" t="s">
        <v>1420</v>
      </c>
    </row>
    <row r="11" spans="2:6">
      <c r="B11" t="s">
        <v>1421</v>
      </c>
    </row>
    <row r="12" spans="2:6">
      <c r="B12" s="10" t="s">
        <v>1422</v>
      </c>
    </row>
  </sheetData>
  <mergeCells count="1">
    <mergeCell ref="E1:F1"/>
  </mergeCells>
  <hyperlinks>
    <hyperlink ref="E1" location="'Matrix of Govt. Sources'!A1" display="Back to Matrix" xr:uid="{186ABA39-9AA2-455D-97A7-861E28AABB39}"/>
    <hyperlink ref="E1:F1" location="'Matrix '!A33" display="Back to Matrix" xr:uid="{E37F0CED-699E-4F00-A466-C26FE82511B6}"/>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A0BF03-7046-475C-9532-1D8713D1450F}">
  <dimension ref="B1:L21"/>
  <sheetViews>
    <sheetView workbookViewId="0">
      <pane ySplit="1" topLeftCell="A2" activePane="bottomLeft" state="frozen"/>
      <selection pane="bottomLeft" activeCell="E1" sqref="E1:F1"/>
    </sheetView>
  </sheetViews>
  <sheetFormatPr defaultRowHeight="15"/>
  <cols>
    <col min="2" max="2" width="31.7109375" customWidth="1"/>
    <col min="3" max="3" width="9.140625" customWidth="1"/>
    <col min="4" max="4" width="18.5703125" customWidth="1"/>
  </cols>
  <sheetData>
    <row r="1" spans="2:6">
      <c r="E1" s="228" t="s">
        <v>1403</v>
      </c>
      <c r="F1" s="228"/>
    </row>
    <row r="2" spans="2:6">
      <c r="B2" s="4" t="s">
        <v>882</v>
      </c>
    </row>
    <row r="3" spans="2:6">
      <c r="B3" s="4" t="s">
        <v>883</v>
      </c>
    </row>
    <row r="4" spans="2:6" ht="18.75">
      <c r="B4" s="2" t="s">
        <v>1645</v>
      </c>
    </row>
    <row r="6" spans="2:6">
      <c r="B6" t="s">
        <v>885</v>
      </c>
      <c r="D6" t="s">
        <v>703</v>
      </c>
    </row>
    <row r="7" spans="2:6">
      <c r="D7" s="10" t="s">
        <v>907</v>
      </c>
    </row>
    <row r="8" spans="2:6">
      <c r="D8" t="s">
        <v>905</v>
      </c>
    </row>
    <row r="10" spans="2:6">
      <c r="B10" t="s">
        <v>1414</v>
      </c>
      <c r="D10" s="16">
        <v>40000000</v>
      </c>
    </row>
    <row r="11" spans="2:6">
      <c r="B11" t="s">
        <v>909</v>
      </c>
      <c r="D11" s="67">
        <f>D10/475000000</f>
        <v>8.4210526315789472E-2</v>
      </c>
    </row>
    <row r="13" spans="2:6">
      <c r="B13" s="127" t="s">
        <v>1203</v>
      </c>
      <c r="C13" s="127"/>
      <c r="D13" s="127"/>
    </row>
    <row r="14" spans="2:6" ht="18.75">
      <c r="B14" s="2" t="s">
        <v>1204</v>
      </c>
      <c r="C14" s="2"/>
      <c r="D14" s="195">
        <v>10000000</v>
      </c>
    </row>
    <row r="15" spans="2:6">
      <c r="B15" s="127" t="s">
        <v>1205</v>
      </c>
      <c r="C15" s="197" t="s">
        <v>1415</v>
      </c>
      <c r="D15" s="72">
        <v>20000000</v>
      </c>
    </row>
    <row r="16" spans="2:6">
      <c r="B16" s="127" t="s">
        <v>1206</v>
      </c>
      <c r="C16" s="127"/>
      <c r="D16" s="72">
        <v>8000000</v>
      </c>
    </row>
    <row r="20" spans="2:12">
      <c r="B20" s="100" t="s">
        <v>1419</v>
      </c>
    </row>
    <row r="21" spans="2:12" ht="50.25" customHeight="1">
      <c r="B21" s="234" t="s">
        <v>1517</v>
      </c>
      <c r="C21" s="234"/>
      <c r="D21" s="234"/>
      <c r="E21" s="234"/>
      <c r="F21" s="234"/>
      <c r="G21" s="234"/>
      <c r="H21" s="234"/>
      <c r="I21" s="234"/>
      <c r="J21" s="234"/>
      <c r="K21" s="234"/>
      <c r="L21" s="234"/>
    </row>
  </sheetData>
  <mergeCells count="2">
    <mergeCell ref="E1:F1"/>
    <mergeCell ref="B21:L21"/>
  </mergeCells>
  <hyperlinks>
    <hyperlink ref="E1" location="'Matrix of Govt. Sources'!A1" display="Back to Matrix" xr:uid="{D67ED857-1B70-4630-85E7-5AFDF91B43E8}"/>
    <hyperlink ref="E1:F1" location="'Matrix '!A21" display="Back to Matrix" xr:uid="{8385563A-54EE-47AA-80DC-BA62967A952C}"/>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BF09A-ADCC-4689-94C1-1B807BBE15A9}">
  <dimension ref="B1:K24"/>
  <sheetViews>
    <sheetView workbookViewId="0">
      <pane ySplit="1" topLeftCell="A2" activePane="bottomLeft" state="frozen"/>
      <selection pane="bottomLeft" activeCell="E1" sqref="E1:F1"/>
    </sheetView>
  </sheetViews>
  <sheetFormatPr defaultRowHeight="15"/>
  <cols>
    <col min="1" max="1" width="9.140625" style="186"/>
    <col min="2" max="2" width="28.140625" style="186" customWidth="1"/>
    <col min="3" max="3" width="9.140625" style="186"/>
    <col min="4" max="4" width="18" style="186" customWidth="1"/>
    <col min="5" max="16384" width="9.140625" style="186"/>
  </cols>
  <sheetData>
    <row r="1" spans="2:6">
      <c r="E1" s="228" t="s">
        <v>1403</v>
      </c>
      <c r="F1" s="228"/>
    </row>
    <row r="2" spans="2:6">
      <c r="B2" s="4" t="s">
        <v>882</v>
      </c>
    </row>
    <row r="3" spans="2:6">
      <c r="B3" s="4" t="s">
        <v>883</v>
      </c>
    </row>
    <row r="4" spans="2:6" ht="18.75">
      <c r="B4" s="2" t="s">
        <v>1413</v>
      </c>
    </row>
    <row r="6" spans="2:6">
      <c r="B6" s="186" t="s">
        <v>885</v>
      </c>
      <c r="D6" s="186" t="s">
        <v>703</v>
      </c>
    </row>
    <row r="7" spans="2:6">
      <c r="D7" s="10" t="s">
        <v>907</v>
      </c>
    </row>
    <row r="8" spans="2:6">
      <c r="D8" s="186" t="s">
        <v>905</v>
      </c>
    </row>
    <row r="10" spans="2:6">
      <c r="B10" s="186" t="s">
        <v>1414</v>
      </c>
      <c r="D10" s="16">
        <v>40000000</v>
      </c>
    </row>
    <row r="11" spans="2:6">
      <c r="B11" s="186" t="s">
        <v>909</v>
      </c>
      <c r="D11" s="67">
        <f>D10/475000000</f>
        <v>8.4210526315789472E-2</v>
      </c>
    </row>
    <row r="13" spans="2:6">
      <c r="B13" s="186" t="s">
        <v>1203</v>
      </c>
    </row>
    <row r="14" spans="2:6">
      <c r="B14" s="186" t="s">
        <v>1204</v>
      </c>
      <c r="D14" s="72">
        <v>10000000</v>
      </c>
    </row>
    <row r="15" spans="2:6" ht="18.75">
      <c r="B15" s="2" t="s">
        <v>1205</v>
      </c>
      <c r="C15" s="196" t="s">
        <v>1415</v>
      </c>
      <c r="D15" s="195">
        <v>20000000</v>
      </c>
    </row>
    <row r="16" spans="2:6">
      <c r="B16" s="186" t="s">
        <v>1206</v>
      </c>
      <c r="D16" s="72">
        <v>8000000</v>
      </c>
    </row>
    <row r="19" spans="2:11">
      <c r="B19" s="100" t="s">
        <v>1418</v>
      </c>
    </row>
    <row r="20" spans="2:11">
      <c r="B20" s="95" t="s">
        <v>1516</v>
      </c>
    </row>
    <row r="23" spans="2:11" ht="18.75">
      <c r="B23" s="2" t="s">
        <v>1646</v>
      </c>
    </row>
    <row r="24" spans="2:11" ht="36" customHeight="1">
      <c r="B24" s="230" t="s">
        <v>1666</v>
      </c>
      <c r="C24" s="230"/>
      <c r="D24" s="230"/>
      <c r="E24" s="230"/>
      <c r="F24" s="230"/>
      <c r="G24" s="230"/>
      <c r="H24" s="230"/>
      <c r="I24" s="230"/>
      <c r="J24" s="230"/>
      <c r="K24" s="230"/>
    </row>
  </sheetData>
  <mergeCells count="2">
    <mergeCell ref="E1:F1"/>
    <mergeCell ref="B24:K24"/>
  </mergeCells>
  <hyperlinks>
    <hyperlink ref="E1" location="'Matrix of Govt. Sources'!A1" display="Back to Matrix" xr:uid="{2C6A1FF9-8628-4CE0-BE2A-3C3107673560}"/>
    <hyperlink ref="E1:F1" location="'Matrix '!A20" display="Back to Matrix" xr:uid="{32D920BD-B1F9-4422-9786-B378845A41F2}"/>
  </hyperlinks>
  <pageMargins left="0.7" right="0.7" top="0.75" bottom="0.75" header="0.3" footer="0.3"/>
  <pageSetup orientation="portrait" horizontalDpi="0" verticalDpi="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70789A-3C62-4E3B-9B89-A3965084655A}">
  <dimension ref="A1:K552"/>
  <sheetViews>
    <sheetView workbookViewId="0">
      <pane ySplit="1" topLeftCell="A2" activePane="bottomLeft" state="frozen"/>
      <selection pane="bottomLeft" activeCell="E1" sqref="E1:F1"/>
    </sheetView>
  </sheetViews>
  <sheetFormatPr defaultRowHeight="15"/>
  <cols>
    <col min="4" max="4" width="15.42578125" customWidth="1"/>
    <col min="5" max="5" width="9.140625" style="16" customWidth="1"/>
    <col min="6" max="6" width="16.85546875" customWidth="1"/>
    <col min="8" max="8" width="11.7109375" customWidth="1"/>
    <col min="10" max="10" width="13.42578125" customWidth="1"/>
  </cols>
  <sheetData>
    <row r="1" spans="2:10">
      <c r="E1" s="228" t="s">
        <v>1403</v>
      </c>
      <c r="F1" s="228"/>
    </row>
    <row r="2" spans="2:10">
      <c r="B2" s="4" t="s">
        <v>882</v>
      </c>
    </row>
    <row r="3" spans="2:10">
      <c r="B3" s="4" t="s">
        <v>883</v>
      </c>
    </row>
    <row r="4" spans="2:10">
      <c r="B4" s="4" t="s">
        <v>884</v>
      </c>
    </row>
    <row r="6" spans="2:10">
      <c r="B6" t="s">
        <v>885</v>
      </c>
      <c r="D6" t="s">
        <v>705</v>
      </c>
    </row>
    <row r="7" spans="2:10">
      <c r="D7" s="10" t="s">
        <v>886</v>
      </c>
    </row>
    <row r="8" spans="2:10">
      <c r="D8" t="s">
        <v>905</v>
      </c>
    </row>
    <row r="10" spans="2:10">
      <c r="B10" t="s">
        <v>908</v>
      </c>
      <c r="D10" s="16">
        <v>92000000</v>
      </c>
    </row>
    <row r="11" spans="2:10">
      <c r="B11" t="s">
        <v>909</v>
      </c>
      <c r="D11" s="67">
        <f>D10/475000000</f>
        <v>0.19368421052631579</v>
      </c>
    </row>
    <row r="13" spans="2:10" ht="30" customHeight="1">
      <c r="H13" s="70" t="s">
        <v>903</v>
      </c>
      <c r="J13" s="70" t="s">
        <v>904</v>
      </c>
    </row>
    <row r="14" spans="2:10" ht="15" customHeight="1">
      <c r="B14" t="s">
        <v>439</v>
      </c>
      <c r="F14" s="16">
        <v>5709843</v>
      </c>
      <c r="H14" s="68">
        <f>F14/F$42</f>
        <v>6.2063510869565221E-2</v>
      </c>
      <c r="I14" s="64"/>
      <c r="J14" s="68">
        <f>F14/475000000</f>
        <v>1.2020722105263159E-2</v>
      </c>
    </row>
    <row r="15" spans="2:10" ht="15" customHeight="1">
      <c r="B15" t="s">
        <v>190</v>
      </c>
      <c r="F15" s="16">
        <v>5381324</v>
      </c>
      <c r="H15" s="68">
        <f t="shared" ref="H15:H40" si="0">F15/F$42</f>
        <v>5.8492652173913043E-2</v>
      </c>
      <c r="J15" s="68">
        <f t="shared" ref="J15:J40" si="1">F15/475000000</f>
        <v>1.1329103157894737E-2</v>
      </c>
    </row>
    <row r="16" spans="2:10" ht="15" customHeight="1">
      <c r="B16" t="s">
        <v>887</v>
      </c>
      <c r="F16" s="16">
        <v>902546</v>
      </c>
      <c r="H16" s="68">
        <f t="shared" si="0"/>
        <v>9.8102826086956529E-3</v>
      </c>
      <c r="J16" s="68">
        <f t="shared" si="1"/>
        <v>1.9000968421052631E-3</v>
      </c>
    </row>
    <row r="17" spans="2:10" ht="15" customHeight="1">
      <c r="B17" t="s">
        <v>888</v>
      </c>
      <c r="F17" s="16">
        <v>310665</v>
      </c>
      <c r="H17" s="68">
        <f t="shared" si="0"/>
        <v>3.3767934782608696E-3</v>
      </c>
      <c r="J17" s="68">
        <f t="shared" si="1"/>
        <v>6.5403157894736847E-4</v>
      </c>
    </row>
    <row r="18" spans="2:10" ht="15" customHeight="1">
      <c r="B18" s="53" t="s">
        <v>889</v>
      </c>
      <c r="F18" s="16">
        <v>640683</v>
      </c>
      <c r="H18" s="68">
        <f t="shared" si="0"/>
        <v>6.963945652173913E-3</v>
      </c>
      <c r="J18" s="68">
        <f t="shared" si="1"/>
        <v>1.3488063157894737E-3</v>
      </c>
    </row>
    <row r="19" spans="2:10" ht="15" customHeight="1">
      <c r="B19" t="s">
        <v>480</v>
      </c>
      <c r="F19" s="16">
        <v>1420103</v>
      </c>
      <c r="H19" s="68">
        <f t="shared" si="0"/>
        <v>1.5435902173913043E-2</v>
      </c>
      <c r="J19" s="68">
        <f t="shared" si="1"/>
        <v>2.9896905263157893E-3</v>
      </c>
    </row>
    <row r="20" spans="2:10" ht="15" customHeight="1">
      <c r="B20" t="s">
        <v>890</v>
      </c>
      <c r="F20" s="16">
        <v>852315</v>
      </c>
      <c r="H20" s="68">
        <f t="shared" si="0"/>
        <v>9.26429347826087E-3</v>
      </c>
      <c r="J20" s="68">
        <f t="shared" si="1"/>
        <v>1.7943473684210527E-3</v>
      </c>
    </row>
    <row r="21" spans="2:10" ht="15" customHeight="1">
      <c r="B21" s="53" t="s">
        <v>450</v>
      </c>
      <c r="F21" s="16">
        <v>5416870</v>
      </c>
      <c r="H21" s="68">
        <f t="shared" si="0"/>
        <v>5.8879021739130434E-2</v>
      </c>
      <c r="J21" s="68">
        <f t="shared" si="1"/>
        <v>1.1403936842105264E-2</v>
      </c>
    </row>
    <row r="22" spans="2:10" ht="15" customHeight="1">
      <c r="B22" t="s">
        <v>595</v>
      </c>
      <c r="F22" s="16">
        <v>1150062</v>
      </c>
      <c r="H22" s="68">
        <f t="shared" si="0"/>
        <v>1.2500673913043478E-2</v>
      </c>
      <c r="J22" s="68">
        <f t="shared" si="1"/>
        <v>2.4211831578947367E-3</v>
      </c>
    </row>
    <row r="23" spans="2:10" ht="15" customHeight="1">
      <c r="B23" t="s">
        <v>551</v>
      </c>
      <c r="F23" s="16">
        <v>5999692</v>
      </c>
      <c r="H23" s="68">
        <f t="shared" si="0"/>
        <v>6.5214043478260875E-2</v>
      </c>
      <c r="J23" s="68">
        <f t="shared" si="1"/>
        <v>1.263093052631579E-2</v>
      </c>
    </row>
    <row r="24" spans="2:10" ht="15" customHeight="1">
      <c r="B24" t="s">
        <v>891</v>
      </c>
      <c r="F24" s="16">
        <v>230749</v>
      </c>
      <c r="H24" s="68">
        <f t="shared" si="0"/>
        <v>2.5081413043478262E-3</v>
      </c>
      <c r="J24" s="68">
        <f t="shared" si="1"/>
        <v>4.8578736842105262E-4</v>
      </c>
    </row>
    <row r="25" spans="2:10" ht="15" customHeight="1">
      <c r="B25" t="s">
        <v>892</v>
      </c>
      <c r="F25" s="16">
        <v>417798</v>
      </c>
      <c r="H25" s="68">
        <f t="shared" si="0"/>
        <v>4.5412826086956518E-3</v>
      </c>
      <c r="J25" s="68">
        <f t="shared" si="1"/>
        <v>8.7957473684210528E-4</v>
      </c>
    </row>
    <row r="26" spans="2:10" ht="15" customHeight="1">
      <c r="B26" t="s">
        <v>893</v>
      </c>
      <c r="F26" s="16">
        <v>2083297</v>
      </c>
      <c r="H26" s="68">
        <f t="shared" si="0"/>
        <v>2.2644532608695651E-2</v>
      </c>
      <c r="J26" s="68">
        <f t="shared" si="1"/>
        <v>4.3858884210526312E-3</v>
      </c>
    </row>
    <row r="27" spans="2:10" ht="15" customHeight="1">
      <c r="B27" t="s">
        <v>894</v>
      </c>
      <c r="F27" s="16">
        <v>1127000</v>
      </c>
      <c r="H27" s="68">
        <f t="shared" si="0"/>
        <v>1.225E-2</v>
      </c>
      <c r="J27" s="68">
        <f t="shared" si="1"/>
        <v>2.3726315789473684E-3</v>
      </c>
    </row>
    <row r="28" spans="2:10" ht="15" customHeight="1">
      <c r="B28" t="s">
        <v>895</v>
      </c>
      <c r="F28" s="16">
        <v>4508386</v>
      </c>
      <c r="H28" s="68">
        <f t="shared" si="0"/>
        <v>4.9004195652173912E-2</v>
      </c>
      <c r="J28" s="68">
        <f t="shared" si="1"/>
        <v>9.4913389473684218E-3</v>
      </c>
    </row>
    <row r="29" spans="2:10" ht="15" customHeight="1">
      <c r="B29" t="s">
        <v>896</v>
      </c>
      <c r="F29" s="16">
        <v>1914446</v>
      </c>
      <c r="H29" s="68">
        <f t="shared" si="0"/>
        <v>2.0809195652173915E-2</v>
      </c>
      <c r="J29" s="68">
        <f t="shared" si="1"/>
        <v>4.0304126315789477E-3</v>
      </c>
    </row>
    <row r="30" spans="2:10" ht="15" customHeight="1">
      <c r="B30" s="53" t="s">
        <v>470</v>
      </c>
      <c r="F30" s="16">
        <v>31821020</v>
      </c>
      <c r="H30" s="68">
        <f t="shared" si="0"/>
        <v>0.34588065217391306</v>
      </c>
      <c r="J30" s="68">
        <f t="shared" si="1"/>
        <v>6.6991621052631581E-2</v>
      </c>
    </row>
    <row r="31" spans="2:10" ht="15" customHeight="1">
      <c r="B31" t="s">
        <v>897</v>
      </c>
      <c r="F31" s="16">
        <v>229789</v>
      </c>
      <c r="G31" s="65"/>
      <c r="H31" s="68">
        <f t="shared" si="0"/>
        <v>2.4977065217391303E-3</v>
      </c>
      <c r="J31" s="68">
        <f t="shared" si="1"/>
        <v>4.8376631578947367E-4</v>
      </c>
    </row>
    <row r="32" spans="2:10" ht="15" customHeight="1">
      <c r="B32" t="s">
        <v>898</v>
      </c>
      <c r="F32" s="16">
        <v>1148149</v>
      </c>
      <c r="H32" s="68">
        <f t="shared" si="0"/>
        <v>1.2479880434782608E-2</v>
      </c>
      <c r="J32" s="68">
        <f t="shared" si="1"/>
        <v>2.4171557894736842E-3</v>
      </c>
    </row>
    <row r="33" spans="2:10" ht="15" customHeight="1">
      <c r="B33" t="s">
        <v>899</v>
      </c>
      <c r="F33" s="16">
        <v>8628870</v>
      </c>
      <c r="H33" s="68">
        <f t="shared" si="0"/>
        <v>9.3792065217391307E-2</v>
      </c>
      <c r="J33" s="68">
        <f t="shared" si="1"/>
        <v>1.816604210526316E-2</v>
      </c>
    </row>
    <row r="34" spans="2:10" ht="15" customHeight="1">
      <c r="B34" t="s">
        <v>900</v>
      </c>
      <c r="F34" s="16">
        <v>3107156</v>
      </c>
      <c r="H34" s="68">
        <f t="shared" si="0"/>
        <v>3.3773434782608698E-2</v>
      </c>
      <c r="J34" s="68">
        <f t="shared" si="1"/>
        <v>6.5413810526315785E-3</v>
      </c>
    </row>
    <row r="35" spans="2:10" ht="15" customHeight="1">
      <c r="B35" s="53" t="s">
        <v>416</v>
      </c>
      <c r="F35" s="16">
        <v>793376</v>
      </c>
      <c r="H35" s="68">
        <f t="shared" si="0"/>
        <v>8.6236521739130427E-3</v>
      </c>
      <c r="J35" s="68">
        <f t="shared" si="1"/>
        <v>1.6702652631578948E-3</v>
      </c>
    </row>
    <row r="36" spans="2:10" ht="15" customHeight="1">
      <c r="B36" t="s">
        <v>615</v>
      </c>
      <c r="F36" s="16">
        <v>1581005</v>
      </c>
      <c r="H36" s="68">
        <f t="shared" si="0"/>
        <v>1.7184836956521739E-2</v>
      </c>
      <c r="J36" s="68">
        <f t="shared" si="1"/>
        <v>3.3284315789473685E-3</v>
      </c>
    </row>
    <row r="37" spans="2:10" ht="15" customHeight="1">
      <c r="B37" t="s">
        <v>194</v>
      </c>
      <c r="F37" s="16">
        <v>3256965</v>
      </c>
      <c r="H37" s="68">
        <f t="shared" si="0"/>
        <v>3.5401793478260869E-2</v>
      </c>
      <c r="J37" s="68">
        <f t="shared" si="1"/>
        <v>6.8567684210526312E-3</v>
      </c>
    </row>
    <row r="38" spans="2:10" ht="15" customHeight="1">
      <c r="B38" t="s">
        <v>620</v>
      </c>
      <c r="F38" s="16">
        <v>1418291</v>
      </c>
      <c r="H38" s="68">
        <f t="shared" si="0"/>
        <v>1.5416206521739131E-2</v>
      </c>
      <c r="J38" s="68">
        <f t="shared" si="1"/>
        <v>2.9858757894736842E-3</v>
      </c>
    </row>
    <row r="39" spans="2:10" ht="15" customHeight="1">
      <c r="B39" t="s">
        <v>901</v>
      </c>
      <c r="F39" s="16">
        <v>1557445</v>
      </c>
      <c r="H39" s="68">
        <f t="shared" si="0"/>
        <v>1.6928749999999999E-2</v>
      </c>
      <c r="J39" s="68">
        <f t="shared" si="1"/>
        <v>3.2788315789473686E-3</v>
      </c>
    </row>
    <row r="40" spans="2:10" ht="15" customHeight="1">
      <c r="B40" t="s">
        <v>902</v>
      </c>
      <c r="F40" s="16">
        <v>392155</v>
      </c>
      <c r="H40" s="68">
        <f t="shared" si="0"/>
        <v>4.2625543478260874E-3</v>
      </c>
      <c r="J40" s="68">
        <f t="shared" si="1"/>
        <v>8.2558947368421051E-4</v>
      </c>
    </row>
    <row r="41" spans="2:10" ht="15" customHeight="1">
      <c r="F41" s="16"/>
      <c r="H41" s="11"/>
      <c r="J41" s="11"/>
    </row>
    <row r="42" spans="2:10" ht="15" customHeight="1">
      <c r="F42" s="16">
        <f>SUM(F14:F41)</f>
        <v>92000000</v>
      </c>
      <c r="H42" s="69">
        <f>SUM(H14:H41)</f>
        <v>1.0000000000000002</v>
      </c>
      <c r="J42" s="69">
        <f>SUM(J14:J41)</f>
        <v>0.19368421052631576</v>
      </c>
    </row>
    <row r="49" spans="1:11">
      <c r="B49" s="4" t="s">
        <v>919</v>
      </c>
      <c r="E49" t="s">
        <v>918</v>
      </c>
      <c r="G49" s="10" t="s">
        <v>920</v>
      </c>
    </row>
    <row r="50" spans="1:11">
      <c r="E50" t="s">
        <v>917</v>
      </c>
      <c r="G50" s="10" t="s">
        <v>921</v>
      </c>
      <c r="K50" t="s">
        <v>922</v>
      </c>
    </row>
    <row r="51" spans="1:11">
      <c r="E51"/>
      <c r="G51" s="10"/>
    </row>
    <row r="52" spans="1:11">
      <c r="B52" t="s">
        <v>923</v>
      </c>
    </row>
    <row r="53" spans="1:11">
      <c r="B53" s="10" t="s">
        <v>916</v>
      </c>
    </row>
    <row r="54" spans="1:11" ht="18.75">
      <c r="B54" s="77" t="s">
        <v>942</v>
      </c>
    </row>
    <row r="55" spans="1:11">
      <c r="B55" s="10"/>
    </row>
    <row r="58" spans="1:11">
      <c r="A58" s="76" t="s">
        <v>936</v>
      </c>
    </row>
    <row r="90" spans="1:1">
      <c r="A90" s="76" t="s">
        <v>937</v>
      </c>
    </row>
    <row r="91" spans="1:1">
      <c r="A91" t="s">
        <v>22</v>
      </c>
    </row>
    <row r="121" spans="1:1">
      <c r="A121" s="76" t="s">
        <v>938</v>
      </c>
    </row>
    <row r="122" spans="1:1">
      <c r="A122" t="s">
        <v>944</v>
      </c>
    </row>
    <row r="123" spans="1:1">
      <c r="A123" t="s">
        <v>22</v>
      </c>
    </row>
    <row r="124" spans="1:1">
      <c r="A124" t="s">
        <v>943</v>
      </c>
    </row>
    <row r="153" spans="1:1">
      <c r="A153" s="76" t="s">
        <v>939</v>
      </c>
    </row>
    <row r="154" spans="1:1">
      <c r="A154" t="s">
        <v>944</v>
      </c>
    </row>
    <row r="155" spans="1:1">
      <c r="A155" t="s">
        <v>22</v>
      </c>
    </row>
    <row r="156" spans="1:1">
      <c r="A156" t="s">
        <v>943</v>
      </c>
    </row>
    <row r="184" spans="1:1">
      <c r="A184" s="76" t="s">
        <v>940</v>
      </c>
    </row>
    <row r="185" spans="1:1">
      <c r="A185" t="s">
        <v>944</v>
      </c>
    </row>
    <row r="186" spans="1:1">
      <c r="A186" t="s">
        <v>22</v>
      </c>
    </row>
    <row r="187" spans="1:1">
      <c r="A187" t="s">
        <v>943</v>
      </c>
    </row>
    <row r="215" spans="1:1">
      <c r="A215" s="76" t="s">
        <v>941</v>
      </c>
    </row>
    <row r="216" spans="1:1">
      <c r="A216" t="s">
        <v>153</v>
      </c>
    </row>
    <row r="247" spans="1:1">
      <c r="A247" s="11">
        <v>13</v>
      </c>
    </row>
    <row r="279" spans="2:5" ht="18.75">
      <c r="B279" s="2" t="s">
        <v>1143</v>
      </c>
    </row>
    <row r="280" spans="2:5" s="126" customFormat="1" ht="18.75">
      <c r="B280" s="2" t="s">
        <v>1144</v>
      </c>
      <c r="E280" s="16"/>
    </row>
    <row r="330" spans="2:2" ht="18.75">
      <c r="B330" s="2" t="s">
        <v>1145</v>
      </c>
    </row>
    <row r="379" spans="2:5" ht="18.75">
      <c r="B379" s="2" t="s">
        <v>1150</v>
      </c>
    </row>
    <row r="380" spans="2:5" s="126" customFormat="1" ht="18.75">
      <c r="B380" s="2"/>
      <c r="D380" s="126" t="s">
        <v>1151</v>
      </c>
      <c r="E380" s="16"/>
    </row>
    <row r="381" spans="2:5" s="126" customFormat="1" ht="18.75">
      <c r="B381" s="2"/>
      <c r="E381" s="16" t="s">
        <v>1153</v>
      </c>
    </row>
    <row r="382" spans="2:5" s="126" customFormat="1" ht="18.75">
      <c r="B382" s="2"/>
      <c r="E382" s="16" t="s">
        <v>1152</v>
      </c>
    </row>
    <row r="383" spans="2:5" s="126" customFormat="1" ht="18.75">
      <c r="B383" s="2"/>
      <c r="E383" s="16" t="s">
        <v>1154</v>
      </c>
    </row>
    <row r="384" spans="2:5" s="126" customFormat="1" ht="18.75">
      <c r="B384" s="2"/>
      <c r="E384" s="16"/>
    </row>
    <row r="385" spans="2:5" s="126" customFormat="1" ht="18.75">
      <c r="B385" s="2"/>
      <c r="E385" s="16"/>
    </row>
    <row r="386" spans="2:5" s="126" customFormat="1" ht="18.75">
      <c r="B386" s="2"/>
      <c r="E386" s="16"/>
    </row>
    <row r="387" spans="2:5" s="126" customFormat="1" ht="18.75">
      <c r="B387" s="2"/>
      <c r="E387" s="16"/>
    </row>
    <row r="388" spans="2:5" s="126" customFormat="1" ht="18.75">
      <c r="B388" s="2"/>
      <c r="E388" s="16"/>
    </row>
    <row r="389" spans="2:5" s="126" customFormat="1" ht="18.75">
      <c r="B389" s="2"/>
      <c r="E389" s="16"/>
    </row>
    <row r="390" spans="2:5" s="126" customFormat="1" ht="18.75">
      <c r="B390" s="2"/>
      <c r="E390" s="16"/>
    </row>
    <row r="391" spans="2:5" s="126" customFormat="1" ht="18.75">
      <c r="B391" s="2"/>
      <c r="E391" s="16"/>
    </row>
    <row r="392" spans="2:5" s="126" customFormat="1" ht="18.75">
      <c r="B392" s="2"/>
      <c r="E392" s="16"/>
    </row>
    <row r="393" spans="2:5" s="126" customFormat="1" ht="18.75">
      <c r="B393" s="2"/>
      <c r="E393" s="16"/>
    </row>
    <row r="394" spans="2:5" s="126" customFormat="1" ht="18.75">
      <c r="B394" s="2"/>
      <c r="E394" s="16"/>
    </row>
    <row r="395" spans="2:5" s="126" customFormat="1" ht="18.75">
      <c r="B395" s="2"/>
      <c r="E395" s="16"/>
    </row>
    <row r="396" spans="2:5" s="126" customFormat="1" ht="18.75">
      <c r="B396" s="2"/>
      <c r="E396" s="16"/>
    </row>
    <row r="397" spans="2:5" s="126" customFormat="1" ht="18.75">
      <c r="B397" s="2"/>
      <c r="E397" s="16"/>
    </row>
    <row r="398" spans="2:5" s="126" customFormat="1" ht="18.75">
      <c r="B398" s="2"/>
      <c r="E398" s="16"/>
    </row>
    <row r="399" spans="2:5" s="126" customFormat="1" ht="18.75">
      <c r="B399" s="2"/>
      <c r="E399" s="16"/>
    </row>
    <row r="400" spans="2:5" s="126" customFormat="1" ht="18.75">
      <c r="B400" s="2"/>
      <c r="E400" s="16"/>
    </row>
    <row r="401" spans="2:5" s="126" customFormat="1" ht="18.75">
      <c r="B401" s="2"/>
      <c r="E401" s="16"/>
    </row>
    <row r="402" spans="2:5" s="126" customFormat="1" ht="18.75">
      <c r="B402" s="2"/>
      <c r="E402" s="16"/>
    </row>
    <row r="403" spans="2:5" s="126" customFormat="1" ht="18.75">
      <c r="B403" s="2"/>
      <c r="E403" s="16"/>
    </row>
    <row r="404" spans="2:5" s="126" customFormat="1" ht="18.75">
      <c r="B404" s="2"/>
      <c r="E404" s="16"/>
    </row>
    <row r="405" spans="2:5" s="126" customFormat="1" ht="18.75">
      <c r="B405" s="2"/>
      <c r="E405" s="16"/>
    </row>
    <row r="406" spans="2:5" s="126" customFormat="1" ht="18.75">
      <c r="B406" s="2"/>
      <c r="E406" s="16"/>
    </row>
    <row r="407" spans="2:5" s="126" customFormat="1" ht="18.75">
      <c r="B407" s="2"/>
      <c r="E407" s="16"/>
    </row>
    <row r="408" spans="2:5" s="126" customFormat="1" ht="18.75">
      <c r="B408" s="2"/>
      <c r="E408" s="16"/>
    </row>
    <row r="409" spans="2:5" s="126" customFormat="1" ht="18.75">
      <c r="B409" s="2"/>
      <c r="E409" s="16"/>
    </row>
    <row r="410" spans="2:5" s="126" customFormat="1" ht="18.75">
      <c r="B410" s="2"/>
      <c r="E410" s="16"/>
    </row>
    <row r="411" spans="2:5" s="126" customFormat="1" ht="18.75">
      <c r="B411" s="2"/>
      <c r="E411" s="16"/>
    </row>
    <row r="412" spans="2:5" s="126" customFormat="1" ht="18.75">
      <c r="B412" s="2"/>
      <c r="E412" s="16"/>
    </row>
    <row r="413" spans="2:5" s="126" customFormat="1" ht="18.75">
      <c r="B413" s="2"/>
      <c r="E413" s="16"/>
    </row>
    <row r="414" spans="2:5" s="126" customFormat="1" ht="18.75">
      <c r="B414" s="2"/>
      <c r="E414" s="16"/>
    </row>
    <row r="415" spans="2:5" s="126" customFormat="1" ht="18.75">
      <c r="B415" s="2"/>
      <c r="E415" s="16"/>
    </row>
    <row r="416" spans="2:5" s="126" customFormat="1" ht="18.75">
      <c r="B416" s="2"/>
      <c r="E416" s="16"/>
    </row>
    <row r="417" spans="2:5" s="126" customFormat="1" ht="18.75">
      <c r="B417" s="2"/>
      <c r="E417" s="16"/>
    </row>
    <row r="418" spans="2:5" s="126" customFormat="1" ht="18.75">
      <c r="B418" s="2"/>
      <c r="E418" s="16"/>
    </row>
    <row r="419" spans="2:5" s="126" customFormat="1" ht="18.75">
      <c r="B419" s="2"/>
      <c r="E419" s="16"/>
    </row>
    <row r="420" spans="2:5" s="126" customFormat="1" ht="18.75">
      <c r="B420" s="2"/>
      <c r="E420" s="16"/>
    </row>
    <row r="421" spans="2:5" s="126" customFormat="1" ht="18.75">
      <c r="B421" s="2"/>
      <c r="E421" s="16"/>
    </row>
    <row r="422" spans="2:5" s="126" customFormat="1" ht="18.75">
      <c r="B422" s="2"/>
      <c r="E422" s="16"/>
    </row>
    <row r="423" spans="2:5" s="126" customFormat="1" ht="18.75">
      <c r="B423" s="2"/>
      <c r="E423" s="16"/>
    </row>
    <row r="424" spans="2:5" s="126" customFormat="1" ht="18.75">
      <c r="B424" s="2"/>
      <c r="E424" s="16"/>
    </row>
    <row r="425" spans="2:5" s="126" customFormat="1" ht="18.75">
      <c r="B425" s="2"/>
      <c r="E425" s="16"/>
    </row>
    <row r="426" spans="2:5" s="126" customFormat="1" ht="18.75">
      <c r="B426" s="2"/>
      <c r="E426" s="16"/>
    </row>
    <row r="427" spans="2:5" s="126" customFormat="1" ht="18.75">
      <c r="B427" s="2"/>
      <c r="E427" s="16"/>
    </row>
    <row r="428" spans="2:5" s="126" customFormat="1" ht="18.75">
      <c r="B428" s="2"/>
      <c r="E428" s="16"/>
    </row>
    <row r="429" spans="2:5" s="126" customFormat="1" ht="18.75">
      <c r="B429" s="2"/>
      <c r="E429" s="16"/>
    </row>
    <row r="430" spans="2:5" s="126" customFormat="1" ht="18.75">
      <c r="B430" s="2"/>
      <c r="E430" s="16"/>
    </row>
    <row r="431" spans="2:5" s="126" customFormat="1" ht="18.75">
      <c r="B431" s="2"/>
      <c r="E431" s="16"/>
    </row>
    <row r="432" spans="2:5" s="126" customFormat="1" ht="18.75">
      <c r="B432" s="2"/>
      <c r="E432" s="16"/>
    </row>
    <row r="433" spans="2:5" s="126" customFormat="1" ht="18.75">
      <c r="B433" s="2"/>
      <c r="E433" s="16"/>
    </row>
    <row r="434" spans="2:5" s="126" customFormat="1" ht="18.75">
      <c r="B434" s="2"/>
      <c r="E434" s="16"/>
    </row>
    <row r="435" spans="2:5" s="126" customFormat="1" ht="18.75">
      <c r="B435" s="2"/>
      <c r="E435" s="16"/>
    </row>
    <row r="436" spans="2:5" s="126" customFormat="1" ht="18.75">
      <c r="B436" s="2"/>
      <c r="E436" s="16"/>
    </row>
    <row r="437" spans="2:5" s="126" customFormat="1" ht="18.75">
      <c r="B437" s="2"/>
      <c r="E437" s="16"/>
    </row>
    <row r="438" spans="2:5" s="126" customFormat="1" ht="18.75">
      <c r="B438" s="2"/>
      <c r="E438" s="16"/>
    </row>
    <row r="439" spans="2:5" s="126" customFormat="1" ht="18.75">
      <c r="B439" s="2"/>
      <c r="E439" s="16"/>
    </row>
    <row r="440" spans="2:5" s="126" customFormat="1" ht="18.75">
      <c r="B440" s="2"/>
      <c r="E440" s="16"/>
    </row>
    <row r="441" spans="2:5" s="126" customFormat="1" ht="18.75">
      <c r="B441" s="2"/>
      <c r="E441" s="16"/>
    </row>
    <row r="442" spans="2:5" s="126" customFormat="1" ht="18.75">
      <c r="B442" s="2"/>
      <c r="E442" s="16"/>
    </row>
    <row r="443" spans="2:5" s="126" customFormat="1" ht="18.75">
      <c r="B443" s="2"/>
      <c r="E443" s="16"/>
    </row>
    <row r="444" spans="2:5" s="126" customFormat="1" ht="18.75">
      <c r="B444" s="2"/>
      <c r="E444" s="16"/>
    </row>
    <row r="445" spans="2:5" s="126" customFormat="1" ht="18.75">
      <c r="B445" s="2"/>
      <c r="E445" s="16"/>
    </row>
    <row r="446" spans="2:5" s="126" customFormat="1" ht="18.75">
      <c r="B446" s="2"/>
      <c r="E446" s="16"/>
    </row>
    <row r="447" spans="2:5" s="126" customFormat="1" ht="18.75">
      <c r="B447" s="2"/>
      <c r="E447" s="16"/>
    </row>
    <row r="448" spans="2:5" s="126" customFormat="1" ht="18.75">
      <c r="B448" s="2"/>
      <c r="E448" s="16"/>
    </row>
    <row r="449" spans="2:5" s="126" customFormat="1" ht="18.75">
      <c r="B449" s="2"/>
      <c r="E449" s="16"/>
    </row>
    <row r="450" spans="2:5" s="126" customFormat="1" ht="18.75">
      <c r="B450" s="2"/>
      <c r="E450" s="16"/>
    </row>
    <row r="451" spans="2:5" s="126" customFormat="1" ht="18.75">
      <c r="B451" s="2"/>
      <c r="E451" s="16"/>
    </row>
    <row r="452" spans="2:5" s="126" customFormat="1" ht="18.75">
      <c r="B452" s="2"/>
      <c r="E452" s="16"/>
    </row>
    <row r="453" spans="2:5" s="126" customFormat="1" ht="18.75">
      <c r="B453" s="2"/>
      <c r="E453" s="16"/>
    </row>
    <row r="454" spans="2:5" s="126" customFormat="1" ht="18.75">
      <c r="B454" s="2"/>
      <c r="E454" s="16"/>
    </row>
    <row r="455" spans="2:5" s="126" customFormat="1" ht="18.75">
      <c r="B455" s="2"/>
      <c r="E455" s="16"/>
    </row>
    <row r="456" spans="2:5" s="126" customFormat="1" ht="18.75">
      <c r="B456" s="2"/>
      <c r="E456" s="16"/>
    </row>
    <row r="457" spans="2:5" s="126" customFormat="1" ht="18.75">
      <c r="B457" s="2"/>
      <c r="E457" s="16"/>
    </row>
    <row r="458" spans="2:5" s="126" customFormat="1" ht="18.75">
      <c r="B458" s="2"/>
      <c r="E458" s="16"/>
    </row>
    <row r="460" spans="2:5" s="126" customFormat="1">
      <c r="E460" s="16"/>
    </row>
    <row r="461" spans="2:5" s="126" customFormat="1">
      <c r="E461" s="16"/>
    </row>
    <row r="462" spans="2:5">
      <c r="C462" t="s">
        <v>1146</v>
      </c>
    </row>
    <row r="463" spans="2:5" s="126" customFormat="1" ht="18" customHeight="1">
      <c r="E463" s="16"/>
    </row>
    <row r="464" spans="2:5" s="126" customFormat="1" ht="18" customHeight="1">
      <c r="E464" s="16"/>
    </row>
    <row r="465" spans="3:5" s="126" customFormat="1" ht="18" customHeight="1">
      <c r="E465" s="16"/>
    </row>
    <row r="466" spans="3:5" s="126" customFormat="1" ht="18" customHeight="1">
      <c r="E466" s="16"/>
    </row>
    <row r="467" spans="3:5" s="126" customFormat="1" ht="18" customHeight="1">
      <c r="E467" s="16"/>
    </row>
    <row r="468" spans="3:5" s="126" customFormat="1" ht="18" customHeight="1">
      <c r="E468" s="16"/>
    </row>
    <row r="469" spans="3:5">
      <c r="C469" t="s">
        <v>1147</v>
      </c>
    </row>
    <row r="470" spans="3:5">
      <c r="D470" t="s">
        <v>1148</v>
      </c>
    </row>
    <row r="473" spans="3:5">
      <c r="D473" t="s">
        <v>1149</v>
      </c>
    </row>
    <row r="474" spans="3:5" s="127" customFormat="1">
      <c r="E474" s="16"/>
    </row>
    <row r="475" spans="3:5" s="127" customFormat="1">
      <c r="E475" s="16"/>
    </row>
    <row r="476" spans="3:5" s="127" customFormat="1">
      <c r="E476" s="16"/>
    </row>
    <row r="477" spans="3:5" s="127" customFormat="1">
      <c r="E477" s="16"/>
    </row>
    <row r="478" spans="3:5" s="127" customFormat="1">
      <c r="E478" s="16"/>
    </row>
    <row r="479" spans="3:5" s="127" customFormat="1">
      <c r="E479" s="16"/>
    </row>
    <row r="480" spans="3:5" s="127" customFormat="1">
      <c r="E480" s="16"/>
    </row>
    <row r="481" spans="5:5" s="127" customFormat="1">
      <c r="E481" s="16"/>
    </row>
    <row r="482" spans="5:5" s="127" customFormat="1">
      <c r="E482" s="16"/>
    </row>
    <row r="483" spans="5:5" s="127" customFormat="1">
      <c r="E483" s="16"/>
    </row>
    <row r="484" spans="5:5" s="127" customFormat="1">
      <c r="E484" s="16"/>
    </row>
    <row r="485" spans="5:5" s="127" customFormat="1">
      <c r="E485" s="16"/>
    </row>
    <row r="486" spans="5:5" s="127" customFormat="1">
      <c r="E486" s="16"/>
    </row>
    <row r="487" spans="5:5" s="127" customFormat="1">
      <c r="E487" s="16"/>
    </row>
    <row r="488" spans="5:5" s="127" customFormat="1">
      <c r="E488" s="16"/>
    </row>
    <row r="489" spans="5:5" s="127" customFormat="1">
      <c r="E489" s="16"/>
    </row>
    <row r="490" spans="5:5" s="127" customFormat="1">
      <c r="E490" s="16"/>
    </row>
    <row r="491" spans="5:5" s="127" customFormat="1">
      <c r="E491" s="16"/>
    </row>
    <row r="492" spans="5:5" s="127" customFormat="1">
      <c r="E492" s="16"/>
    </row>
    <row r="493" spans="5:5" s="127" customFormat="1">
      <c r="E493" s="16"/>
    </row>
    <row r="494" spans="5:5" s="127" customFormat="1">
      <c r="E494" s="16"/>
    </row>
    <row r="495" spans="5:5" s="127" customFormat="1">
      <c r="E495" s="16"/>
    </row>
    <row r="496" spans="5:5" s="127" customFormat="1">
      <c r="E496" s="16"/>
    </row>
    <row r="497" spans="5:5" s="127" customFormat="1">
      <c r="E497" s="16"/>
    </row>
    <row r="498" spans="5:5" s="127" customFormat="1">
      <c r="E498" s="16"/>
    </row>
    <row r="499" spans="5:5" s="127" customFormat="1">
      <c r="E499" s="16"/>
    </row>
    <row r="500" spans="5:5" s="127" customFormat="1">
      <c r="E500" s="16"/>
    </row>
    <row r="501" spans="5:5" s="127" customFormat="1">
      <c r="E501" s="16"/>
    </row>
    <row r="502" spans="5:5" s="127" customFormat="1">
      <c r="E502" s="16"/>
    </row>
    <row r="503" spans="5:5" s="127" customFormat="1">
      <c r="E503" s="16"/>
    </row>
    <row r="504" spans="5:5" s="127" customFormat="1">
      <c r="E504" s="16"/>
    </row>
    <row r="505" spans="5:5" s="127" customFormat="1">
      <c r="E505" s="16"/>
    </row>
    <row r="506" spans="5:5" s="127" customFormat="1">
      <c r="E506" s="16"/>
    </row>
    <row r="507" spans="5:5" s="127" customFormat="1">
      <c r="E507" s="16"/>
    </row>
    <row r="508" spans="5:5" s="127" customFormat="1">
      <c r="E508" s="16"/>
    </row>
    <row r="509" spans="5:5" s="127" customFormat="1">
      <c r="E509" s="16"/>
    </row>
    <row r="510" spans="5:5" s="127" customFormat="1">
      <c r="E510" s="16"/>
    </row>
    <row r="511" spans="5:5" s="127" customFormat="1">
      <c r="E511" s="16"/>
    </row>
    <row r="512" spans="5:5" s="127" customFormat="1">
      <c r="E512" s="16"/>
    </row>
    <row r="513" spans="5:11" s="127" customFormat="1">
      <c r="E513" s="16"/>
    </row>
    <row r="514" spans="5:11" s="127" customFormat="1">
      <c r="E514" s="16"/>
    </row>
    <row r="515" spans="5:11" s="127" customFormat="1">
      <c r="E515" s="16"/>
    </row>
    <row r="516" spans="5:11" s="127" customFormat="1">
      <c r="E516" s="16"/>
    </row>
    <row r="517" spans="5:11" s="127" customFormat="1">
      <c r="E517" s="16"/>
    </row>
    <row r="518" spans="5:11" s="127" customFormat="1">
      <c r="E518" s="16"/>
    </row>
    <row r="519" spans="5:11" s="127" customFormat="1">
      <c r="E519" s="16"/>
    </row>
    <row r="520" spans="5:11" s="127" customFormat="1">
      <c r="E520" s="16"/>
    </row>
    <row r="521" spans="5:11" s="127" customFormat="1">
      <c r="E521" s="16"/>
    </row>
    <row r="522" spans="5:11" s="127" customFormat="1">
      <c r="E522" s="16"/>
      <c r="K522" s="127" t="s">
        <v>1194</v>
      </c>
    </row>
    <row r="523" spans="5:11" s="127" customFormat="1">
      <c r="E523" s="16"/>
    </row>
    <row r="524" spans="5:11" s="127" customFormat="1">
      <c r="E524" s="16"/>
    </row>
    <row r="525" spans="5:11" s="127" customFormat="1">
      <c r="E525" s="16"/>
    </row>
    <row r="526" spans="5:11" s="127" customFormat="1">
      <c r="E526" s="16"/>
    </row>
    <row r="527" spans="5:11" s="127" customFormat="1">
      <c r="E527" s="16"/>
    </row>
    <row r="528" spans="5:11" s="127" customFormat="1">
      <c r="E528" s="16"/>
    </row>
    <row r="529" spans="2:5" s="127" customFormat="1">
      <c r="E529" s="16"/>
    </row>
    <row r="530" spans="2:5" s="127" customFormat="1">
      <c r="E530" s="16"/>
    </row>
    <row r="532" spans="2:5" s="127" customFormat="1">
      <c r="E532" s="16"/>
    </row>
    <row r="533" spans="2:5" s="127" customFormat="1">
      <c r="E533" s="16"/>
    </row>
    <row r="534" spans="2:5" s="127" customFormat="1">
      <c r="E534" s="16"/>
    </row>
    <row r="536" spans="2:5" ht="18.75">
      <c r="B536" s="2" t="s">
        <v>1155</v>
      </c>
    </row>
    <row r="537" spans="2:5">
      <c r="C537" t="s">
        <v>1156</v>
      </c>
    </row>
    <row r="538" spans="2:5">
      <c r="D538" t="s">
        <v>22</v>
      </c>
    </row>
    <row r="539" spans="2:5">
      <c r="D539" t="s">
        <v>1157</v>
      </c>
    </row>
    <row r="540" spans="2:5">
      <c r="D540" t="s">
        <v>1158</v>
      </c>
    </row>
    <row r="541" spans="2:5">
      <c r="C541" t="s">
        <v>1159</v>
      </c>
    </row>
    <row r="542" spans="2:5">
      <c r="D542" t="s">
        <v>1160</v>
      </c>
    </row>
    <row r="543" spans="2:5">
      <c r="D543" t="s">
        <v>1161</v>
      </c>
    </row>
    <row r="544" spans="2:5">
      <c r="D544" t="s">
        <v>1162</v>
      </c>
    </row>
    <row r="545" spans="3:4">
      <c r="D545" t="s">
        <v>1163</v>
      </c>
    </row>
    <row r="546" spans="3:4">
      <c r="C546" t="s">
        <v>1164</v>
      </c>
    </row>
    <row r="547" spans="3:4">
      <c r="D547" t="s">
        <v>1165</v>
      </c>
    </row>
    <row r="548" spans="3:4">
      <c r="D548" t="s">
        <v>1166</v>
      </c>
    </row>
    <row r="549" spans="3:4">
      <c r="D549" t="s">
        <v>1167</v>
      </c>
    </row>
    <row r="550" spans="3:4">
      <c r="C550" t="s">
        <v>1168</v>
      </c>
    </row>
    <row r="551" spans="3:4">
      <c r="C551" t="s">
        <v>1169</v>
      </c>
    </row>
    <row r="552" spans="3:4">
      <c r="C552" t="s">
        <v>1170</v>
      </c>
    </row>
  </sheetData>
  <mergeCells count="1">
    <mergeCell ref="E1:F1"/>
  </mergeCells>
  <hyperlinks>
    <hyperlink ref="E1" location="'Matrix of Govt. Sources'!A1" display="Back to Matrix" xr:uid="{804748ED-702F-42A6-93DF-719E2A104CB2}"/>
    <hyperlink ref="E1:F1" location="'Matrix '!A22" display="Back to Matrix" xr:uid="{1DED8D3A-60B2-44DD-B9EC-EEAB5B71D2C4}"/>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1C1EB0-87E6-44D3-A058-6B0E52AB823C}">
  <dimension ref="B1:W27"/>
  <sheetViews>
    <sheetView workbookViewId="0">
      <pane ySplit="1" topLeftCell="A2" activePane="bottomLeft" state="frozen"/>
      <selection pane="bottomLeft" activeCell="E1" sqref="E1:F1"/>
    </sheetView>
  </sheetViews>
  <sheetFormatPr defaultRowHeight="15"/>
  <sheetData>
    <row r="1" spans="2:18">
      <c r="E1" s="228" t="s">
        <v>1403</v>
      </c>
      <c r="F1" s="228"/>
    </row>
    <row r="2" spans="2:18" ht="18.75">
      <c r="B2" s="2" t="s">
        <v>1406</v>
      </c>
    </row>
    <row r="3" spans="2:18">
      <c r="C3" s="10" t="str">
        <f>HYPERLINK("https://stateparks.oregon.gov/")</f>
        <v>https://stateparks.oregon.gov/</v>
      </c>
    </row>
    <row r="4" spans="2:18" s="90" customFormat="1">
      <c r="B4"/>
      <c r="C4" s="10" t="s">
        <v>847</v>
      </c>
    </row>
    <row r="5" spans="2:18" s="90" customFormat="1">
      <c r="B5"/>
      <c r="C5" s="61" t="s">
        <v>848</v>
      </c>
    </row>
    <row r="6" spans="2:18" s="90" customFormat="1">
      <c r="B6"/>
      <c r="C6" t="s">
        <v>846</v>
      </c>
    </row>
    <row r="7" spans="2:18" s="90" customFormat="1">
      <c r="B7"/>
      <c r="C7" s="26" t="s">
        <v>849</v>
      </c>
    </row>
    <row r="8" spans="2:18" s="90" customFormat="1">
      <c r="C8" s="96"/>
    </row>
    <row r="9" spans="2:18" s="90" customFormat="1">
      <c r="C9" s="61" t="s">
        <v>1051</v>
      </c>
    </row>
    <row r="10" spans="2:18" s="90" customFormat="1">
      <c r="C10" s="96" t="s">
        <v>1052</v>
      </c>
    </row>
    <row r="11" spans="2:18" s="90" customFormat="1">
      <c r="C11" s="96" t="s">
        <v>1053</v>
      </c>
    </row>
    <row r="12" spans="2:18" s="90" customFormat="1">
      <c r="C12" s="96" t="s">
        <v>1054</v>
      </c>
    </row>
    <row r="13" spans="2:18" s="90" customFormat="1">
      <c r="C13" s="96" t="s">
        <v>1055</v>
      </c>
    </row>
    <row r="14" spans="2:18">
      <c r="C14" s="95" t="s">
        <v>1056</v>
      </c>
      <c r="R14" s="10"/>
    </row>
    <row r="15" spans="2:18">
      <c r="C15" s="95"/>
      <c r="R15" s="10"/>
    </row>
    <row r="16" spans="2:18">
      <c r="C16" s="95"/>
    </row>
    <row r="17" spans="2:23">
      <c r="C17" s="95"/>
    </row>
    <row r="18" spans="2:23">
      <c r="C18" s="95"/>
      <c r="S18" s="59"/>
    </row>
    <row r="19" spans="2:23">
      <c r="B19" t="s">
        <v>845</v>
      </c>
    </row>
    <row r="26" spans="2:23">
      <c r="S26" s="7">
        <v>3.75</v>
      </c>
      <c r="T26">
        <v>0.6</v>
      </c>
      <c r="U26" s="7">
        <f>S26*T26</f>
        <v>2.25</v>
      </c>
      <c r="V26" t="s">
        <v>924</v>
      </c>
      <c r="W26" t="s">
        <v>1058</v>
      </c>
    </row>
    <row r="27" spans="2:23">
      <c r="S27" s="7">
        <f>S26</f>
        <v>3.75</v>
      </c>
      <c r="T27">
        <v>0.4</v>
      </c>
      <c r="U27" s="7">
        <f>S27*T27</f>
        <v>1.5</v>
      </c>
      <c r="V27" t="s">
        <v>924</v>
      </c>
      <c r="W27" t="s">
        <v>1059</v>
      </c>
    </row>
  </sheetData>
  <mergeCells count="1">
    <mergeCell ref="E1:F1"/>
  </mergeCells>
  <hyperlinks>
    <hyperlink ref="E1" location="'Matrix of Govt. Sources'!A1" display="Back to Matrix" xr:uid="{8DF36857-FA91-4FA0-A569-0996E84AAFCF}"/>
    <hyperlink ref="E1:F1" location="'Matrix '!A4" display="Back to Matrix" xr:uid="{0E65CE42-62BE-45E6-9F76-9310328F21F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149DA5-2CAE-4DCC-8123-9649E15365C4}">
  <dimension ref="B1:Y68"/>
  <sheetViews>
    <sheetView workbookViewId="0">
      <pane ySplit="1" topLeftCell="A44" activePane="bottomLeft" state="frozen"/>
      <selection pane="bottomLeft" activeCell="E1" sqref="E1:F1"/>
    </sheetView>
  </sheetViews>
  <sheetFormatPr defaultRowHeight="15"/>
  <cols>
    <col min="9" max="9" width="9.7109375" bestFit="1" customWidth="1"/>
  </cols>
  <sheetData>
    <row r="1" spans="2:15">
      <c r="E1" s="228" t="s">
        <v>1403</v>
      </c>
      <c r="F1" s="228"/>
    </row>
    <row r="2" spans="2:15" ht="21">
      <c r="B2" s="5" t="s">
        <v>993</v>
      </c>
    </row>
    <row r="3" spans="2:15" ht="21">
      <c r="B3" s="5"/>
    </row>
    <row r="4" spans="2:15">
      <c r="B4" s="10" t="s">
        <v>716</v>
      </c>
    </row>
    <row r="5" spans="2:15" ht="15" customHeight="1">
      <c r="B5" s="242" t="s">
        <v>1028</v>
      </c>
      <c r="C5" s="243"/>
      <c r="D5" s="243"/>
      <c r="E5" s="243"/>
      <c r="F5" s="243"/>
      <c r="G5" s="243"/>
      <c r="H5" s="243"/>
      <c r="I5" s="243"/>
      <c r="J5" s="243"/>
      <c r="K5" s="243"/>
      <c r="L5" s="243"/>
      <c r="M5" s="243"/>
      <c r="N5" s="243"/>
      <c r="O5" s="243"/>
    </row>
    <row r="6" spans="2:15" ht="15" customHeight="1">
      <c r="B6" s="241" t="s">
        <v>1039</v>
      </c>
      <c r="C6" s="241"/>
      <c r="D6" s="241"/>
      <c r="E6" s="241"/>
      <c r="F6" s="241"/>
      <c r="G6" s="241"/>
      <c r="H6" s="241"/>
      <c r="I6" s="241"/>
      <c r="J6" s="241"/>
      <c r="K6" s="241"/>
      <c r="L6" s="241"/>
      <c r="M6" s="241"/>
      <c r="N6" s="241"/>
      <c r="O6" s="241"/>
    </row>
    <row r="7" spans="2:15" ht="14.25" customHeight="1">
      <c r="B7" s="85"/>
      <c r="C7" s="85"/>
      <c r="D7" s="85"/>
      <c r="E7" s="85"/>
      <c r="F7" s="85"/>
      <c r="G7" s="85"/>
      <c r="H7" s="85"/>
      <c r="I7" s="85"/>
      <c r="J7" s="85"/>
      <c r="K7" s="85"/>
      <c r="L7" s="85"/>
      <c r="M7" s="85"/>
      <c r="N7" s="85"/>
      <c r="O7" s="85"/>
    </row>
    <row r="8" spans="2:15" ht="66" customHeight="1">
      <c r="B8" s="230" t="s">
        <v>996</v>
      </c>
      <c r="C8" s="230"/>
      <c r="D8" s="230"/>
      <c r="E8" s="230"/>
      <c r="F8" s="230"/>
      <c r="G8" s="230"/>
      <c r="H8" s="230"/>
      <c r="I8" s="230"/>
      <c r="J8" s="230"/>
      <c r="K8" s="230"/>
      <c r="L8" s="230"/>
      <c r="M8" s="230"/>
      <c r="N8" s="230"/>
      <c r="O8" s="230"/>
    </row>
    <row r="10" spans="2:15">
      <c r="B10" t="s">
        <v>994</v>
      </c>
    </row>
    <row r="12" spans="2:15" ht="33" customHeight="1">
      <c r="B12" s="230" t="s">
        <v>995</v>
      </c>
      <c r="C12" s="230"/>
      <c r="D12" s="230"/>
      <c r="E12" s="230"/>
      <c r="F12" s="230"/>
      <c r="G12" s="230"/>
      <c r="H12" s="230"/>
      <c r="I12" s="230"/>
      <c r="J12" s="230"/>
      <c r="K12" s="230"/>
      <c r="L12" s="230"/>
      <c r="M12" s="230"/>
      <c r="N12" s="230"/>
      <c r="O12" s="230"/>
    </row>
    <row r="13" spans="2:15" s="92" customFormat="1" ht="15" customHeight="1">
      <c r="B13" s="91"/>
      <c r="C13" s="91"/>
      <c r="D13" s="91"/>
      <c r="E13" s="91"/>
      <c r="F13" s="91"/>
      <c r="G13" s="91"/>
      <c r="H13" s="91"/>
      <c r="I13" s="91"/>
      <c r="J13" s="91"/>
      <c r="K13" s="91"/>
      <c r="L13" s="91"/>
      <c r="M13" s="91"/>
      <c r="N13" s="91"/>
      <c r="O13" s="91"/>
    </row>
    <row r="14" spans="2:15" s="92" customFormat="1" ht="48" customHeight="1">
      <c r="B14" s="230" t="s">
        <v>932</v>
      </c>
      <c r="C14" s="230"/>
      <c r="D14" s="230"/>
      <c r="E14" s="230"/>
      <c r="F14" s="230"/>
      <c r="G14" s="230"/>
      <c r="H14" s="230"/>
      <c r="I14" s="230"/>
      <c r="J14" s="230"/>
      <c r="K14" s="230"/>
      <c r="L14" s="230"/>
      <c r="M14" s="230"/>
      <c r="N14" s="230"/>
      <c r="O14" s="230"/>
    </row>
    <row r="16" spans="2:15">
      <c r="B16" t="s">
        <v>997</v>
      </c>
    </row>
    <row r="17" spans="2:25">
      <c r="C17" t="s">
        <v>998</v>
      </c>
      <c r="H17" s="4" t="s">
        <v>1086</v>
      </c>
    </row>
    <row r="18" spans="2:25">
      <c r="C18" t="s">
        <v>999</v>
      </c>
      <c r="F18" s="99"/>
      <c r="G18" s="23"/>
      <c r="H18" s="239" t="s">
        <v>1084</v>
      </c>
      <c r="I18" s="240" t="s">
        <v>1087</v>
      </c>
      <c r="J18" s="240"/>
      <c r="K18" s="240"/>
      <c r="L18" s="240"/>
    </row>
    <row r="19" spans="2:25">
      <c r="C19" t="s">
        <v>1000</v>
      </c>
      <c r="F19" s="98"/>
      <c r="H19" s="239"/>
      <c r="I19" s="240"/>
      <c r="J19" s="240"/>
      <c r="K19" s="240"/>
      <c r="L19" s="240"/>
    </row>
    <row r="20" spans="2:25">
      <c r="C20" t="s">
        <v>1001</v>
      </c>
      <c r="H20" s="97">
        <v>0</v>
      </c>
      <c r="J20" s="100" t="s">
        <v>1181</v>
      </c>
    </row>
    <row r="21" spans="2:25" s="92" customFormat="1">
      <c r="C21" s="4" t="s">
        <v>1082</v>
      </c>
      <c r="H21" s="4" t="s">
        <v>1085</v>
      </c>
      <c r="J21" s="100" t="s">
        <v>1182</v>
      </c>
    </row>
    <row r="22" spans="2:25" s="92" customFormat="1">
      <c r="C22" s="21" t="s">
        <v>1083</v>
      </c>
    </row>
    <row r="24" spans="2:25">
      <c r="B24" t="s">
        <v>1008</v>
      </c>
    </row>
    <row r="25" spans="2:25" ht="60" customHeight="1">
      <c r="C25" s="231" t="s">
        <v>1081</v>
      </c>
      <c r="D25" s="231"/>
      <c r="E25" s="231"/>
      <c r="F25" s="231"/>
      <c r="G25" s="231"/>
      <c r="H25" s="231"/>
      <c r="I25" s="231"/>
      <c r="J25" s="231"/>
      <c r="K25" s="231"/>
      <c r="L25" s="231"/>
      <c r="M25" s="231"/>
      <c r="N25" s="231"/>
      <c r="O25" s="231"/>
    </row>
    <row r="27" spans="2:25" ht="37.5" customHeight="1">
      <c r="C27" s="231" t="s">
        <v>1080</v>
      </c>
      <c r="D27" s="231"/>
      <c r="E27" s="231"/>
      <c r="F27" s="231"/>
      <c r="G27" s="231"/>
      <c r="H27" s="231"/>
      <c r="I27" s="231"/>
      <c r="J27" s="231"/>
      <c r="K27" s="231"/>
      <c r="L27" s="231"/>
      <c r="M27" s="231"/>
      <c r="N27" s="231"/>
      <c r="O27" s="231"/>
      <c r="P27" s="93"/>
      <c r="Q27" s="93"/>
      <c r="R27" s="93"/>
      <c r="S27" s="93"/>
      <c r="T27" s="93"/>
      <c r="U27" s="93"/>
      <c r="V27" s="93"/>
      <c r="W27" s="93"/>
      <c r="X27" s="93"/>
      <c r="Y27" s="93"/>
    </row>
    <row r="28" spans="2:25" s="92" customFormat="1" ht="30" customHeight="1">
      <c r="C28" s="241" t="s">
        <v>641</v>
      </c>
      <c r="D28" s="241"/>
      <c r="E28" s="241"/>
      <c r="F28" s="241"/>
      <c r="G28" s="241"/>
      <c r="H28" s="241"/>
      <c r="I28" s="241"/>
      <c r="J28" s="241"/>
      <c r="K28" s="241"/>
      <c r="L28" s="241"/>
      <c r="M28" s="241"/>
      <c r="N28" s="241"/>
      <c r="O28" s="241"/>
      <c r="P28" s="93"/>
      <c r="Q28" s="93"/>
      <c r="R28" s="93"/>
      <c r="S28" s="93"/>
      <c r="T28" s="93"/>
      <c r="U28" s="93"/>
      <c r="V28" s="93"/>
      <c r="W28" s="93"/>
      <c r="X28" s="93"/>
      <c r="Y28" s="93"/>
    </row>
    <row r="29" spans="2:25" s="92" customFormat="1" ht="24" customHeight="1">
      <c r="C29" s="231" t="s">
        <v>1079</v>
      </c>
      <c r="D29" s="231"/>
      <c r="E29" s="231"/>
      <c r="F29" s="231"/>
      <c r="G29" s="231"/>
      <c r="H29" s="231"/>
      <c r="I29" s="231"/>
      <c r="J29" s="231"/>
      <c r="K29" s="231"/>
      <c r="L29" s="231"/>
      <c r="M29" s="231"/>
      <c r="N29" s="231"/>
      <c r="O29" s="231"/>
    </row>
    <row r="30" spans="2:25" s="92" customFormat="1" ht="27" customHeight="1">
      <c r="C30" s="91"/>
      <c r="D30" s="231" t="s">
        <v>1078</v>
      </c>
      <c r="E30" s="231"/>
      <c r="F30" s="231"/>
      <c r="G30" s="231"/>
      <c r="H30" s="231"/>
      <c r="I30" s="231"/>
      <c r="J30" s="231"/>
      <c r="K30" s="231"/>
      <c r="L30" s="231"/>
      <c r="M30" s="231"/>
      <c r="N30" s="231"/>
      <c r="O30" s="231"/>
    </row>
    <row r="31" spans="2:25" s="92" customFormat="1" ht="30" customHeight="1">
      <c r="C31" s="91"/>
      <c r="D31" s="91"/>
      <c r="E31" s="231" t="s">
        <v>1076</v>
      </c>
      <c r="F31" s="231"/>
      <c r="G31" s="231"/>
      <c r="H31" s="231"/>
      <c r="I31" s="231"/>
      <c r="J31" s="231"/>
      <c r="K31" s="231"/>
      <c r="L31" s="231"/>
      <c r="M31" s="231"/>
      <c r="N31" s="231"/>
      <c r="O31" s="231"/>
    </row>
    <row r="32" spans="2:25" s="92" customFormat="1" ht="30" customHeight="1">
      <c r="C32" s="91"/>
      <c r="D32" s="91"/>
      <c r="E32" s="231" t="s">
        <v>1075</v>
      </c>
      <c r="F32" s="231"/>
      <c r="G32" s="231"/>
      <c r="H32" s="231"/>
      <c r="I32" s="231"/>
      <c r="J32" s="231"/>
      <c r="K32" s="231"/>
      <c r="L32" s="231"/>
      <c r="M32" s="231"/>
      <c r="N32" s="231"/>
      <c r="O32" s="231"/>
    </row>
    <row r="33" spans="3:15" s="92" customFormat="1" ht="15" customHeight="1">
      <c r="C33" s="91"/>
      <c r="D33" s="91"/>
      <c r="E33" s="231" t="s">
        <v>1074</v>
      </c>
      <c r="F33" s="231"/>
      <c r="G33" s="231"/>
      <c r="H33" s="231"/>
      <c r="I33" s="231"/>
      <c r="J33" s="231"/>
      <c r="K33" s="231"/>
      <c r="L33" s="231"/>
      <c r="M33" s="231"/>
      <c r="N33" s="231"/>
      <c r="O33" s="231"/>
    </row>
    <row r="34" spans="3:15" s="92" customFormat="1" ht="29.25" customHeight="1">
      <c r="C34" s="91"/>
      <c r="D34" s="231" t="s">
        <v>1077</v>
      </c>
      <c r="E34" s="231"/>
      <c r="F34" s="231"/>
      <c r="G34" s="231"/>
      <c r="H34" s="231"/>
      <c r="I34" s="231"/>
      <c r="J34" s="231"/>
      <c r="K34" s="231"/>
      <c r="L34" s="231"/>
      <c r="M34" s="231"/>
      <c r="N34" s="231"/>
      <c r="O34" s="231"/>
    </row>
    <row r="35" spans="3:15" s="92" customFormat="1" ht="36" customHeight="1">
      <c r="C35" s="91"/>
      <c r="D35" s="91"/>
      <c r="E35" s="231" t="s">
        <v>1073</v>
      </c>
      <c r="F35" s="231"/>
      <c r="G35" s="231"/>
      <c r="H35" s="231"/>
      <c r="I35" s="231"/>
      <c r="J35" s="231"/>
      <c r="K35" s="231"/>
      <c r="L35" s="231"/>
      <c r="M35" s="231"/>
      <c r="N35" s="231"/>
      <c r="O35" s="231"/>
    </row>
    <row r="36" spans="3:15" s="92" customFormat="1" ht="30" customHeight="1">
      <c r="C36" s="91"/>
      <c r="D36" s="91"/>
      <c r="E36" s="231" t="s">
        <v>1072</v>
      </c>
      <c r="F36" s="231"/>
      <c r="G36" s="231"/>
      <c r="H36" s="231"/>
      <c r="I36" s="231"/>
      <c r="J36" s="231"/>
      <c r="K36" s="231"/>
      <c r="L36" s="231"/>
      <c r="M36" s="231"/>
      <c r="N36" s="231"/>
      <c r="O36" s="231"/>
    </row>
    <row r="38" spans="3:15" ht="30" customHeight="1">
      <c r="C38" s="231" t="s">
        <v>1071</v>
      </c>
      <c r="D38" s="231"/>
      <c r="E38" s="231"/>
      <c r="F38" s="231"/>
      <c r="G38" s="231"/>
      <c r="H38" s="231"/>
      <c r="I38" s="231"/>
      <c r="J38" s="231"/>
      <c r="K38" s="231"/>
      <c r="L38" s="231"/>
      <c r="M38" s="231"/>
      <c r="N38" s="231"/>
      <c r="O38" s="231"/>
    </row>
    <row r="39" spans="3:15" ht="30" customHeight="1">
      <c r="D39" s="230" t="s">
        <v>1002</v>
      </c>
      <c r="E39" s="230"/>
      <c r="F39" s="230"/>
      <c r="G39" s="230"/>
      <c r="H39" s="230"/>
      <c r="I39" s="230"/>
      <c r="J39" s="230"/>
      <c r="K39" s="230"/>
      <c r="L39" s="230"/>
      <c r="M39" s="230"/>
      <c r="N39" s="230"/>
      <c r="O39" s="230"/>
    </row>
    <row r="40" spans="3:15" ht="30" customHeight="1">
      <c r="D40" s="230" t="s">
        <v>1003</v>
      </c>
      <c r="E40" s="230"/>
      <c r="F40" s="230"/>
      <c r="G40" s="230"/>
      <c r="H40" s="230"/>
      <c r="I40" s="230"/>
      <c r="J40" s="230"/>
      <c r="K40" s="230"/>
      <c r="L40" s="230"/>
      <c r="M40" s="230"/>
      <c r="N40" s="230"/>
      <c r="O40" s="230"/>
    </row>
    <row r="41" spans="3:15">
      <c r="D41" t="s">
        <v>1004</v>
      </c>
    </row>
    <row r="42" spans="3:15">
      <c r="E42" t="s">
        <v>1005</v>
      </c>
    </row>
    <row r="43" spans="3:15" ht="30" customHeight="1">
      <c r="E43" s="230" t="s">
        <v>1006</v>
      </c>
      <c r="F43" s="230"/>
      <c r="G43" s="230"/>
      <c r="H43" s="230"/>
      <c r="I43" s="230"/>
      <c r="J43" s="230"/>
      <c r="K43" s="230"/>
      <c r="L43" s="230"/>
      <c r="M43" s="230"/>
      <c r="N43" s="230"/>
      <c r="O43" s="230"/>
    </row>
    <row r="44" spans="3:15" ht="45.75" customHeight="1">
      <c r="E44" s="240" t="s">
        <v>1070</v>
      </c>
      <c r="F44" s="240"/>
      <c r="G44" s="240"/>
      <c r="H44" s="240"/>
      <c r="I44" s="240"/>
      <c r="J44" s="240"/>
      <c r="K44" s="240"/>
      <c r="L44" s="240"/>
      <c r="M44" s="240"/>
      <c r="N44" s="240"/>
      <c r="O44" s="240"/>
    </row>
    <row r="45" spans="3:15" ht="30" customHeight="1">
      <c r="E45" s="230" t="s">
        <v>1007</v>
      </c>
      <c r="F45" s="230"/>
      <c r="G45" s="230"/>
      <c r="H45" s="230"/>
      <c r="I45" s="230"/>
      <c r="J45" s="230"/>
      <c r="K45" s="230"/>
      <c r="L45" s="230"/>
      <c r="M45" s="230"/>
      <c r="N45" s="230"/>
      <c r="O45" s="230"/>
    </row>
    <row r="49" spans="3:15" ht="15.75" thickBot="1"/>
    <row r="50" spans="3:15">
      <c r="C50" s="101" t="s">
        <v>1094</v>
      </c>
      <c r="D50" s="102"/>
      <c r="E50" s="102"/>
      <c r="F50" s="102"/>
      <c r="G50" s="102"/>
      <c r="H50" s="102" t="s">
        <v>1103</v>
      </c>
      <c r="I50" s="102"/>
      <c r="J50" s="102"/>
      <c r="K50" s="102"/>
      <c r="L50" s="235">
        <v>44341</v>
      </c>
      <c r="M50" s="235"/>
      <c r="N50" s="102"/>
      <c r="O50" s="103"/>
    </row>
    <row r="51" spans="3:15">
      <c r="C51" s="104"/>
      <c r="D51" s="105"/>
      <c r="E51" s="105"/>
      <c r="F51" s="105"/>
      <c r="G51" s="105"/>
      <c r="H51" s="105"/>
      <c r="I51" s="105"/>
      <c r="J51" s="105"/>
      <c r="K51" s="105"/>
      <c r="L51" s="105"/>
      <c r="M51" s="105"/>
      <c r="N51" s="105"/>
      <c r="O51" s="106"/>
    </row>
    <row r="52" spans="3:15">
      <c r="C52" s="104" t="s">
        <v>1095</v>
      </c>
      <c r="D52" s="105"/>
      <c r="E52" s="105"/>
      <c r="F52" s="105"/>
      <c r="G52" s="105"/>
      <c r="H52" s="105"/>
      <c r="I52" s="105"/>
      <c r="J52" s="105"/>
      <c r="K52" s="105"/>
      <c r="L52" s="105"/>
      <c r="M52" s="105"/>
      <c r="N52" s="105"/>
      <c r="O52" s="106"/>
    </row>
    <row r="53" spans="3:15">
      <c r="C53" s="104" t="s">
        <v>1096</v>
      </c>
      <c r="D53" s="105"/>
      <c r="E53" s="105"/>
      <c r="F53" s="105"/>
      <c r="G53" s="105"/>
      <c r="H53" s="105"/>
      <c r="I53" s="105"/>
      <c r="J53" s="105"/>
      <c r="K53" s="105"/>
      <c r="L53" s="105"/>
      <c r="M53" s="105"/>
      <c r="N53" s="105"/>
      <c r="O53" s="106"/>
    </row>
    <row r="54" spans="3:15">
      <c r="C54" s="104"/>
      <c r="D54" s="105"/>
      <c r="E54" s="105"/>
      <c r="F54" s="105"/>
      <c r="G54" s="105"/>
      <c r="H54" s="105"/>
      <c r="I54" s="105"/>
      <c r="J54" s="105"/>
      <c r="K54" s="105"/>
      <c r="L54" s="105"/>
      <c r="M54" s="105"/>
      <c r="N54" s="105"/>
      <c r="O54" s="106"/>
    </row>
    <row r="55" spans="3:15" ht="37.5" customHeight="1">
      <c r="C55" s="236" t="s">
        <v>1097</v>
      </c>
      <c r="D55" s="237"/>
      <c r="E55" s="237"/>
      <c r="F55" s="237"/>
      <c r="G55" s="237"/>
      <c r="H55" s="237"/>
      <c r="I55" s="237"/>
      <c r="J55" s="237"/>
      <c r="K55" s="237"/>
      <c r="L55" s="237"/>
      <c r="M55" s="237"/>
      <c r="N55" s="237"/>
      <c r="O55" s="238"/>
    </row>
    <row r="56" spans="3:15">
      <c r="C56" s="104"/>
      <c r="D56" s="105"/>
      <c r="E56" s="105"/>
      <c r="F56" s="105"/>
      <c r="G56" s="105"/>
      <c r="H56" s="105"/>
      <c r="I56" s="105"/>
      <c r="J56" s="105"/>
      <c r="K56" s="105"/>
      <c r="L56" s="105"/>
      <c r="M56" s="105"/>
      <c r="N56" s="105"/>
      <c r="O56" s="106"/>
    </row>
    <row r="57" spans="3:15">
      <c r="C57" s="104" t="s">
        <v>1098</v>
      </c>
      <c r="D57" s="105"/>
      <c r="E57" s="105"/>
      <c r="F57" s="105"/>
      <c r="G57" s="105"/>
      <c r="H57" s="105"/>
      <c r="I57" s="105"/>
      <c r="J57" s="105"/>
      <c r="K57" s="105"/>
      <c r="L57" s="105"/>
      <c r="M57" s="105"/>
      <c r="N57" s="105"/>
      <c r="O57" s="106"/>
    </row>
    <row r="58" spans="3:15">
      <c r="C58" s="104" t="s">
        <v>1099</v>
      </c>
      <c r="D58" s="105"/>
      <c r="E58" s="105"/>
      <c r="F58" s="105"/>
      <c r="G58" s="105"/>
      <c r="H58" s="105"/>
      <c r="I58" s="105"/>
      <c r="J58" s="105"/>
      <c r="K58" s="105"/>
      <c r="L58" s="105"/>
      <c r="M58" s="105"/>
      <c r="N58" s="105"/>
      <c r="O58" s="106"/>
    </row>
    <row r="59" spans="3:15">
      <c r="C59" s="104" t="s">
        <v>25</v>
      </c>
      <c r="D59" s="105"/>
      <c r="E59" s="105"/>
      <c r="F59" s="105"/>
      <c r="G59" s="105"/>
      <c r="H59" s="105"/>
      <c r="I59" s="105"/>
      <c r="J59" s="105"/>
      <c r="K59" s="105"/>
      <c r="L59" s="105"/>
      <c r="M59" s="105"/>
      <c r="N59" s="105"/>
      <c r="O59" s="106"/>
    </row>
    <row r="60" spans="3:15">
      <c r="C60" s="104" t="s">
        <v>1104</v>
      </c>
      <c r="D60" s="105"/>
      <c r="E60" s="105"/>
      <c r="F60" s="105"/>
      <c r="G60" s="105"/>
      <c r="H60" s="105"/>
      <c r="I60" s="105"/>
      <c r="J60" s="105"/>
      <c r="K60" s="105"/>
      <c r="L60" s="105"/>
      <c r="M60" s="105"/>
      <c r="N60" s="105"/>
      <c r="O60" s="106"/>
    </row>
    <row r="61" spans="3:15">
      <c r="C61" s="104" t="s">
        <v>1100</v>
      </c>
      <c r="D61" s="105"/>
      <c r="E61" s="105"/>
      <c r="F61" s="105"/>
      <c r="G61" s="105"/>
      <c r="H61" s="105"/>
      <c r="I61" s="105"/>
      <c r="J61" s="105"/>
      <c r="K61" s="105"/>
      <c r="L61" s="105"/>
      <c r="M61" s="105"/>
      <c r="N61" s="105"/>
      <c r="O61" s="106"/>
    </row>
    <row r="62" spans="3:15">
      <c r="C62" s="104" t="s">
        <v>1101</v>
      </c>
      <c r="D62" s="105"/>
      <c r="E62" s="105"/>
      <c r="F62" s="105"/>
      <c r="G62" s="105"/>
      <c r="H62" s="105"/>
      <c r="I62" s="105"/>
      <c r="J62" s="105"/>
      <c r="K62" s="105"/>
      <c r="L62" s="105"/>
      <c r="M62" s="105"/>
      <c r="N62" s="105"/>
      <c r="O62" s="106"/>
    </row>
    <row r="63" spans="3:15">
      <c r="C63" s="104"/>
      <c r="D63" s="105"/>
      <c r="E63" s="105"/>
      <c r="F63" s="105"/>
      <c r="G63" s="105"/>
      <c r="H63" s="105"/>
      <c r="I63" s="105"/>
      <c r="J63" s="105"/>
      <c r="K63" s="105"/>
      <c r="L63" s="105"/>
      <c r="M63" s="105"/>
      <c r="N63" s="105"/>
      <c r="O63" s="106"/>
    </row>
    <row r="64" spans="3:15" ht="15.75" thickBot="1">
      <c r="C64" s="107" t="s">
        <v>1102</v>
      </c>
      <c r="D64" s="108"/>
      <c r="E64" s="108"/>
      <c r="F64" s="108"/>
      <c r="G64" s="108"/>
      <c r="H64" s="108"/>
      <c r="I64" s="108"/>
      <c r="J64" s="108"/>
      <c r="K64" s="108"/>
      <c r="L64" s="108"/>
      <c r="M64" s="108"/>
      <c r="N64" s="108"/>
      <c r="O64" s="109"/>
    </row>
    <row r="68" spans="3:3" ht="18.75">
      <c r="C68" s="2" t="s">
        <v>1187</v>
      </c>
    </row>
  </sheetData>
  <mergeCells count="27">
    <mergeCell ref="E1:F1"/>
    <mergeCell ref="B5:O5"/>
    <mergeCell ref="B6:O6"/>
    <mergeCell ref="C25:O25"/>
    <mergeCell ref="B14:O14"/>
    <mergeCell ref="D40:O40"/>
    <mergeCell ref="E43:O43"/>
    <mergeCell ref="E44:O44"/>
    <mergeCell ref="C27:O27"/>
    <mergeCell ref="B8:O8"/>
    <mergeCell ref="B12:O12"/>
    <mergeCell ref="L50:M50"/>
    <mergeCell ref="C55:O55"/>
    <mergeCell ref="D30:O30"/>
    <mergeCell ref="C29:O29"/>
    <mergeCell ref="H18:H19"/>
    <mergeCell ref="I18:L19"/>
    <mergeCell ref="C28:O28"/>
    <mergeCell ref="C38:O38"/>
    <mergeCell ref="E35:O35"/>
    <mergeCell ref="E36:O36"/>
    <mergeCell ref="E31:O31"/>
    <mergeCell ref="E32:O32"/>
    <mergeCell ref="E33:O33"/>
    <mergeCell ref="D34:O34"/>
    <mergeCell ref="E45:O45"/>
    <mergeCell ref="D39:O39"/>
  </mergeCells>
  <hyperlinks>
    <hyperlink ref="E1" location="'Matrix of Govt. Sources'!A1" display="Back to Matrix" xr:uid="{B938DDFA-46A3-47B3-B12C-2B5874B0E858}"/>
    <hyperlink ref="E1:F1" location="'Matrix '!A11" display="Back to Matrix" xr:uid="{38D4923C-FB92-4D57-812D-304F7305263A}"/>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98C25E-EC43-41B0-ADEE-E0FCBFDA7927}">
  <dimension ref="A1:Z309"/>
  <sheetViews>
    <sheetView workbookViewId="0">
      <pane ySplit="1" topLeftCell="A2" activePane="bottomLeft" state="frozen"/>
      <selection pane="bottomLeft" activeCell="E1" sqref="E1:F1"/>
    </sheetView>
  </sheetViews>
  <sheetFormatPr defaultRowHeight="15"/>
  <cols>
    <col min="5" max="5" width="11.85546875" customWidth="1"/>
    <col min="9" max="9" width="9.7109375" bestFit="1" customWidth="1"/>
    <col min="14" max="14" width="13.28515625" customWidth="1"/>
    <col min="16" max="16" width="13.140625" customWidth="1"/>
    <col min="18" max="18" width="15.28515625" customWidth="1"/>
    <col min="20" max="20" width="15.85546875" customWidth="1"/>
    <col min="26" max="26" width="14.28515625" bestFit="1" customWidth="1"/>
  </cols>
  <sheetData>
    <row r="1" spans="2:6" s="186" customFormat="1">
      <c r="E1" s="228" t="s">
        <v>1403</v>
      </c>
      <c r="F1" s="228"/>
    </row>
    <row r="2" spans="2:6" ht="18.75">
      <c r="B2" s="2" t="s">
        <v>1404</v>
      </c>
    </row>
    <row r="3" spans="2:6">
      <c r="C3" s="10" t="str">
        <f>HYPERLINK("https://stateparks.oregon.gov/")</f>
        <v>https://stateparks.oregon.gov/</v>
      </c>
    </row>
    <row r="4" spans="2:6">
      <c r="C4" s="10" t="str">
        <f>HYPERLINK("https://www.oregon.gov/oprd/GRA/Pages/GRA-rtp.aspx")</f>
        <v>https://www.oregon.gov/oprd/GRA/Pages/GRA-rtp.aspx</v>
      </c>
    </row>
    <row r="5" spans="2:6">
      <c r="C5" s="61" t="s">
        <v>840</v>
      </c>
    </row>
    <row r="6" spans="2:6">
      <c r="C6" t="s">
        <v>841</v>
      </c>
    </row>
    <row r="7" spans="2:6">
      <c r="C7" s="26" t="s">
        <v>842</v>
      </c>
    </row>
    <row r="8" spans="2:6" s="90" customFormat="1">
      <c r="C8" s="94"/>
    </row>
    <row r="9" spans="2:6" s="90" customFormat="1">
      <c r="C9" s="94" t="s">
        <v>1045</v>
      </c>
    </row>
    <row r="10" spans="2:6" s="90" customFormat="1">
      <c r="C10" s="94" t="s">
        <v>1046</v>
      </c>
    </row>
    <row r="11" spans="2:6" s="90" customFormat="1">
      <c r="C11" s="94" t="s">
        <v>1047</v>
      </c>
    </row>
    <row r="12" spans="2:6" s="90" customFormat="1">
      <c r="C12" s="94" t="s">
        <v>1048</v>
      </c>
    </row>
    <row r="13" spans="2:6" s="90" customFormat="1">
      <c r="C13" s="94" t="s">
        <v>1050</v>
      </c>
    </row>
    <row r="14" spans="2:6">
      <c r="C14" s="95"/>
    </row>
    <row r="15" spans="2:6">
      <c r="C15" s="95"/>
    </row>
    <row r="16" spans="2:6" ht="15" customHeight="1">
      <c r="C16" s="21" t="s">
        <v>843</v>
      </c>
    </row>
    <row r="17" ht="15" customHeight="1"/>
    <row r="18" ht="15" customHeight="1"/>
    <row r="19" ht="15" customHeight="1"/>
    <row r="20" ht="15" customHeight="1"/>
    <row r="21" ht="15" customHeight="1"/>
    <row r="22" ht="15" customHeight="1"/>
    <row r="23" ht="15" customHeight="1"/>
    <row r="24" ht="15" customHeight="1"/>
    <row r="25" ht="15" customHeight="1"/>
    <row r="26" ht="15" customHeight="1"/>
    <row r="27" ht="15" customHeight="1"/>
    <row r="28" ht="15" customHeight="1"/>
    <row r="29" ht="15" customHeight="1"/>
    <row r="30" ht="15" customHeight="1"/>
    <row r="31" ht="15" customHeight="1"/>
    <row r="32" ht="15" customHeight="1"/>
    <row r="33" ht="15" customHeight="1"/>
    <row r="34" ht="15" customHeight="1"/>
    <row r="35" ht="15" customHeight="1"/>
    <row r="36" ht="15" customHeight="1"/>
    <row r="37" ht="15" customHeight="1"/>
    <row r="38" ht="15" customHeight="1"/>
    <row r="39" ht="15" customHeight="1"/>
    <row r="40" ht="15" customHeight="1"/>
    <row r="41" ht="15" customHeight="1"/>
    <row r="42" ht="15" customHeight="1"/>
    <row r="43" ht="15" customHeight="1"/>
    <row r="44" ht="15" customHeight="1"/>
    <row r="45" ht="15" customHeight="1"/>
    <row r="46" ht="15" customHeight="1"/>
    <row r="47" ht="15" customHeight="1"/>
    <row r="48" ht="15" customHeight="1"/>
    <row r="49" ht="15" customHeight="1"/>
    <row r="50" ht="15" customHeight="1"/>
    <row r="51" ht="15" customHeight="1"/>
    <row r="52" ht="15" customHeight="1"/>
    <row r="53" ht="15" customHeight="1"/>
    <row r="54" ht="15" customHeight="1"/>
    <row r="55" ht="15" customHeight="1"/>
    <row r="56" ht="15" customHeight="1"/>
    <row r="57" ht="15" customHeight="1"/>
    <row r="58" ht="15" customHeight="1"/>
    <row r="59" ht="15" customHeight="1"/>
    <row r="60" ht="15" customHeight="1"/>
    <row r="61" ht="15" customHeight="1"/>
    <row r="62" ht="15" customHeight="1"/>
    <row r="63" ht="15" customHeight="1"/>
    <row r="64" ht="15" customHeight="1"/>
    <row r="65" ht="15" customHeight="1"/>
    <row r="66" ht="15" customHeight="1"/>
    <row r="67" ht="15" customHeight="1"/>
    <row r="68" ht="15" customHeight="1"/>
    <row r="69" ht="15" customHeight="1"/>
    <row r="70" ht="15" customHeight="1"/>
    <row r="71" ht="15" customHeight="1"/>
    <row r="72" ht="15" customHeight="1"/>
    <row r="73" ht="15" customHeight="1"/>
    <row r="74" ht="15" customHeight="1"/>
    <row r="75" ht="15" customHeight="1"/>
    <row r="76" ht="15" customHeight="1"/>
    <row r="77" ht="15" customHeight="1"/>
    <row r="78" ht="15" customHeight="1"/>
    <row r="79" ht="15" customHeight="1"/>
    <row r="80" ht="15" customHeight="1"/>
    <row r="81" ht="15" customHeight="1"/>
    <row r="82" ht="15" customHeight="1"/>
    <row r="83" ht="15" customHeight="1"/>
    <row r="84" ht="15" customHeight="1"/>
    <row r="85" ht="15" customHeight="1"/>
    <row r="86" ht="15" customHeight="1"/>
    <row r="87" ht="15" customHeight="1"/>
    <row r="88" ht="15" customHeight="1"/>
    <row r="89" ht="15" customHeight="1"/>
    <row r="90" ht="15" customHeight="1"/>
    <row r="91" ht="15" customHeight="1"/>
    <row r="92" ht="15" customHeight="1"/>
    <row r="93" ht="15" customHeight="1"/>
    <row r="94" ht="15" customHeight="1"/>
    <row r="95" ht="15" customHeight="1"/>
    <row r="96" ht="15" customHeight="1"/>
    <row r="97" ht="15" customHeight="1"/>
    <row r="98" ht="15" customHeight="1"/>
    <row r="99" ht="15" customHeight="1"/>
    <row r="100" ht="15" customHeight="1"/>
    <row r="101" ht="15" customHeight="1"/>
    <row r="102" ht="15" customHeight="1"/>
    <row r="103" ht="15" customHeight="1"/>
    <row r="104" ht="15" customHeight="1"/>
    <row r="105" ht="15" customHeight="1"/>
    <row r="106" ht="15" customHeight="1"/>
    <row r="107" ht="15" customHeight="1"/>
    <row r="108" ht="15" customHeight="1"/>
    <row r="109" ht="15" customHeight="1"/>
    <row r="110" ht="15" customHeight="1"/>
    <row r="111" ht="15" customHeight="1"/>
    <row r="112" ht="15" customHeight="1"/>
    <row r="113" ht="15" customHeight="1"/>
    <row r="114" ht="15" customHeight="1"/>
    <row r="115" ht="15" customHeight="1"/>
    <row r="116" ht="15" customHeight="1"/>
    <row r="117" ht="15" customHeight="1"/>
    <row r="118" ht="15" customHeight="1"/>
    <row r="119" ht="15" customHeight="1"/>
    <row r="120" ht="15" customHeight="1"/>
    <row r="121" ht="15" customHeight="1"/>
    <row r="122" ht="15" customHeight="1"/>
    <row r="123" ht="15" customHeight="1"/>
    <row r="124" ht="15" customHeight="1"/>
    <row r="125" ht="15" customHeight="1"/>
    <row r="126" ht="15" customHeight="1"/>
    <row r="127" ht="15" customHeight="1"/>
    <row r="128" ht="15" customHeight="1"/>
    <row r="129" ht="15" customHeight="1"/>
    <row r="130" ht="15" customHeight="1"/>
    <row r="131" ht="15" customHeight="1"/>
    <row r="132" ht="15" customHeight="1"/>
    <row r="133" ht="15" customHeight="1"/>
    <row r="134" ht="15" customHeight="1"/>
    <row r="135" ht="15" customHeight="1"/>
    <row r="136" ht="15" customHeight="1"/>
    <row r="137" ht="15" customHeight="1"/>
    <row r="138" ht="15" customHeight="1"/>
    <row r="139" ht="15" customHeight="1"/>
    <row r="140" ht="15" customHeight="1"/>
    <row r="141" ht="15" customHeight="1"/>
    <row r="142" ht="15" customHeight="1"/>
    <row r="143" ht="15" customHeight="1"/>
    <row r="144" ht="15" customHeight="1"/>
    <row r="145" spans="2:20" ht="15" customHeight="1"/>
    <row r="146" spans="2:20" ht="15" customHeight="1"/>
    <row r="147" spans="2:20" ht="15" customHeight="1"/>
    <row r="148" spans="2:20" ht="15" customHeight="1"/>
    <row r="149" spans="2:20" ht="15" customHeight="1"/>
    <row r="150" spans="2:20" ht="15" customHeight="1"/>
    <row r="151" spans="2:20" ht="15" customHeight="1"/>
    <row r="152" spans="2:20" ht="15" customHeight="1"/>
    <row r="153" spans="2:20" ht="15" customHeight="1"/>
    <row r="154" spans="2:20" ht="15" customHeight="1"/>
    <row r="155" spans="2:20" ht="15" customHeight="1"/>
    <row r="156" spans="2:20" ht="15" customHeight="1"/>
    <row r="157" spans="2:20" ht="15" customHeight="1"/>
    <row r="158" spans="2:20" ht="15" customHeight="1"/>
    <row r="159" spans="2:20" ht="18.75">
      <c r="B159" s="2" t="s">
        <v>13</v>
      </c>
      <c r="N159" s="250" t="s">
        <v>111</v>
      </c>
      <c r="O159" s="250"/>
      <c r="P159" s="250"/>
      <c r="Q159" s="250"/>
      <c r="R159" s="250"/>
      <c r="S159" s="250"/>
      <c r="T159" s="250"/>
    </row>
    <row r="160" spans="2:20" ht="27.75" customHeight="1">
      <c r="N160" s="1" t="s">
        <v>82</v>
      </c>
      <c r="O160" s="21"/>
      <c r="P160" s="1" t="s">
        <v>83</v>
      </c>
      <c r="Q160" s="21"/>
      <c r="R160" s="1" t="s">
        <v>81</v>
      </c>
      <c r="T160" s="1" t="s">
        <v>112</v>
      </c>
    </row>
    <row r="161" spans="3:20" ht="30" customHeight="1">
      <c r="C161" s="251" t="s">
        <v>107</v>
      </c>
      <c r="D161" s="251"/>
      <c r="E161" s="251"/>
      <c r="F161" s="251"/>
      <c r="G161" s="251"/>
      <c r="H161" s="251"/>
      <c r="I161" s="251"/>
      <c r="J161" s="251"/>
      <c r="K161" s="251"/>
      <c r="N161" s="16">
        <v>10370</v>
      </c>
      <c r="P161" s="16">
        <v>240808</v>
      </c>
      <c r="R161" s="16">
        <f>'OPRD RTP'!$E$279</f>
        <v>118969.42105263157</v>
      </c>
      <c r="T161" s="24">
        <f>'OPRD RTP'!$F$278/2</f>
        <v>9.5</v>
      </c>
    </row>
    <row r="162" spans="3:20" ht="30" customHeight="1">
      <c r="C162" s="242" t="s">
        <v>108</v>
      </c>
      <c r="D162" s="242"/>
      <c r="E162" s="242"/>
      <c r="F162" s="242"/>
      <c r="G162" s="242"/>
      <c r="H162" s="242"/>
      <c r="I162" s="242"/>
      <c r="J162" s="242"/>
      <c r="K162" s="242"/>
    </row>
    <row r="163" spans="3:20" ht="31.5" customHeight="1">
      <c r="C163" s="242" t="s">
        <v>113</v>
      </c>
      <c r="D163" s="242"/>
      <c r="E163" s="242"/>
      <c r="F163" s="242"/>
      <c r="G163" s="242"/>
      <c r="H163" s="242"/>
      <c r="I163" s="242"/>
      <c r="J163" s="242"/>
      <c r="K163" s="242"/>
    </row>
    <row r="164" spans="3:20" ht="30.75" customHeight="1">
      <c r="C164" s="242" t="s">
        <v>106</v>
      </c>
      <c r="D164" s="242"/>
      <c r="E164" s="242"/>
      <c r="F164" s="242"/>
      <c r="G164" s="242"/>
      <c r="H164" s="242"/>
      <c r="I164" s="242"/>
      <c r="J164" s="242"/>
      <c r="K164" s="242"/>
    </row>
    <row r="165" spans="3:20" ht="31.5" customHeight="1">
      <c r="C165" s="242" t="s">
        <v>104</v>
      </c>
      <c r="D165" s="242"/>
      <c r="E165" s="242"/>
      <c r="F165" s="242"/>
      <c r="G165" s="242"/>
      <c r="H165" s="242"/>
      <c r="I165" s="242"/>
      <c r="J165" s="242"/>
      <c r="K165" s="242"/>
    </row>
    <row r="166" spans="3:20">
      <c r="C166" t="s">
        <v>105</v>
      </c>
    </row>
    <row r="167" spans="3:20">
      <c r="N167" t="s">
        <v>117</v>
      </c>
    </row>
    <row r="168" spans="3:20">
      <c r="N168" t="s">
        <v>116</v>
      </c>
    </row>
    <row r="196" spans="2:21" ht="15.75" thickBot="1"/>
    <row r="197" spans="2:21">
      <c r="L197" s="116"/>
      <c r="M197" s="117"/>
      <c r="N197" s="117"/>
      <c r="O197" s="117"/>
      <c r="P197" s="117"/>
      <c r="Q197" s="117"/>
      <c r="R197" s="117"/>
      <c r="S197" s="117"/>
      <c r="T197" s="117"/>
      <c r="U197" s="118"/>
    </row>
    <row r="198" spans="2:21" ht="18.75">
      <c r="L198" s="119" t="s">
        <v>1125</v>
      </c>
      <c r="M198" s="120"/>
      <c r="N198" s="120"/>
      <c r="O198" s="120"/>
      <c r="P198" s="120"/>
      <c r="Q198" s="120"/>
      <c r="R198" s="120"/>
      <c r="S198" s="120"/>
      <c r="T198" s="120"/>
      <c r="U198" s="121"/>
    </row>
    <row r="199" spans="2:21">
      <c r="L199" s="122"/>
      <c r="M199" s="120" t="s">
        <v>1126</v>
      </c>
      <c r="N199" s="120"/>
      <c r="O199" s="120"/>
      <c r="P199" s="120"/>
      <c r="Q199" s="120"/>
      <c r="R199" s="120"/>
      <c r="S199" s="120"/>
      <c r="T199" s="120"/>
      <c r="U199" s="121"/>
    </row>
    <row r="200" spans="2:21">
      <c r="L200" s="122"/>
      <c r="M200" s="120" t="s">
        <v>1127</v>
      </c>
      <c r="N200" s="120"/>
      <c r="O200" s="120"/>
      <c r="P200" s="120"/>
      <c r="Q200" s="120"/>
      <c r="R200" s="120"/>
      <c r="S200" s="120"/>
      <c r="T200" s="120"/>
      <c r="U200" s="121"/>
    </row>
    <row r="201" spans="2:21" ht="15.75" thickBot="1">
      <c r="L201" s="123"/>
      <c r="M201" s="124"/>
      <c r="N201" s="124"/>
      <c r="O201" s="124"/>
      <c r="P201" s="124"/>
      <c r="Q201" s="124"/>
      <c r="R201" s="124"/>
      <c r="S201" s="124"/>
      <c r="T201" s="124"/>
      <c r="U201" s="125"/>
    </row>
    <row r="206" spans="2:21" ht="18.75">
      <c r="B206" s="2" t="s">
        <v>109</v>
      </c>
      <c r="P206" s="2" t="s">
        <v>110</v>
      </c>
    </row>
    <row r="272" s="220" customFormat="1"/>
    <row r="273" spans="2:16" s="220" customFormat="1"/>
    <row r="274" spans="2:16" s="220" customFormat="1">
      <c r="D274">
        <v>2019</v>
      </c>
      <c r="E274" s="16">
        <v>1184313</v>
      </c>
      <c r="F274">
        <v>10</v>
      </c>
    </row>
    <row r="275" spans="2:16" s="220" customFormat="1">
      <c r="D275" s="92"/>
      <c r="E275" s="16"/>
      <c r="F275" s="92"/>
    </row>
    <row r="276" spans="2:16" s="220" customFormat="1">
      <c r="D276">
        <v>2020</v>
      </c>
      <c r="E276" s="19">
        <v>1076106</v>
      </c>
      <c r="F276" s="23">
        <v>9</v>
      </c>
    </row>
    <row r="277" spans="2:16" s="220" customFormat="1">
      <c r="D277" s="81"/>
      <c r="E277" s="110"/>
      <c r="F277" s="111"/>
    </row>
    <row r="278" spans="2:16" s="220" customFormat="1">
      <c r="D278"/>
      <c r="E278" s="16">
        <f>SUM(E274:E276)</f>
        <v>2260419</v>
      </c>
      <c r="F278">
        <f>SUM(F274:F276)</f>
        <v>19</v>
      </c>
    </row>
    <row r="279" spans="2:16" s="220" customFormat="1">
      <c r="D279" t="s">
        <v>89</v>
      </c>
      <c r="E279" s="16">
        <f>E278/F278</f>
        <v>118969.42105263157</v>
      </c>
      <c r="F279"/>
    </row>
    <row r="280" spans="2:16" s="220" customFormat="1"/>
    <row r="281" spans="2:16" s="220" customFormat="1"/>
    <row r="282" spans="2:16" s="220" customFormat="1"/>
    <row r="285" spans="2:16" ht="15.75" thickBot="1"/>
    <row r="286" spans="2:16">
      <c r="B286" s="101" t="s">
        <v>1105</v>
      </c>
      <c r="C286" s="102"/>
      <c r="D286" s="102"/>
      <c r="E286" s="102" t="s">
        <v>1116</v>
      </c>
      <c r="F286" s="102"/>
      <c r="G286" s="102"/>
      <c r="H286" s="102"/>
      <c r="I286" s="112">
        <v>44341</v>
      </c>
      <c r="J286" s="102"/>
      <c r="K286" s="102"/>
      <c r="L286" s="102"/>
      <c r="M286" s="102"/>
      <c r="N286" s="102"/>
      <c r="O286" s="102"/>
      <c r="P286" s="103"/>
    </row>
    <row r="287" spans="2:16">
      <c r="B287" s="104"/>
      <c r="C287" s="105"/>
      <c r="D287" s="105"/>
      <c r="E287" s="105"/>
      <c r="F287" s="105"/>
      <c r="G287" s="105"/>
      <c r="H287" s="105"/>
      <c r="I287" s="105"/>
      <c r="J287" s="105"/>
      <c r="K287" s="105"/>
      <c r="L287" s="105"/>
      <c r="M287" s="105"/>
      <c r="N287" s="105"/>
      <c r="O287" s="105"/>
      <c r="P287" s="106"/>
    </row>
    <row r="288" spans="2:16">
      <c r="B288" s="104" t="s">
        <v>1095</v>
      </c>
      <c r="C288" s="105"/>
      <c r="D288" s="105"/>
      <c r="E288" s="105"/>
      <c r="F288" s="105"/>
      <c r="G288" s="105"/>
      <c r="H288" s="105"/>
      <c r="I288" s="105"/>
      <c r="J288" s="105"/>
      <c r="K288" s="105"/>
      <c r="L288" s="105"/>
      <c r="M288" s="105"/>
      <c r="N288" s="105"/>
      <c r="O288" s="105"/>
      <c r="P288" s="106"/>
    </row>
    <row r="289" spans="1:26">
      <c r="B289" s="104" t="s">
        <v>1106</v>
      </c>
      <c r="C289" s="105"/>
      <c r="D289" s="105"/>
      <c r="E289" s="105"/>
      <c r="F289" s="105"/>
      <c r="G289" s="105"/>
      <c r="H289" s="105"/>
      <c r="I289" s="105"/>
      <c r="J289" s="105"/>
      <c r="K289" s="105"/>
      <c r="L289" s="105"/>
      <c r="M289" s="105"/>
      <c r="N289" s="105"/>
      <c r="O289" s="105"/>
      <c r="P289" s="106"/>
    </row>
    <row r="290" spans="1:26">
      <c r="B290" s="104"/>
      <c r="C290" s="105"/>
      <c r="D290" s="105"/>
      <c r="E290" s="105"/>
      <c r="F290" s="105"/>
      <c r="G290" s="105"/>
      <c r="H290" s="105"/>
      <c r="I290" s="105"/>
      <c r="J290" s="105"/>
      <c r="K290" s="105"/>
      <c r="L290" s="105"/>
      <c r="M290" s="105"/>
      <c r="N290" s="105"/>
      <c r="O290" s="105"/>
      <c r="P290" s="106"/>
    </row>
    <row r="291" spans="1:26">
      <c r="B291" s="104" t="s">
        <v>1107</v>
      </c>
      <c r="C291" s="105"/>
      <c r="D291" s="105"/>
      <c r="E291" s="105"/>
      <c r="F291" s="105"/>
      <c r="G291" s="105"/>
      <c r="H291" s="105"/>
      <c r="I291" s="105"/>
      <c r="J291" s="105"/>
      <c r="K291" s="105"/>
      <c r="L291" s="105"/>
      <c r="M291" s="105"/>
      <c r="N291" s="105"/>
      <c r="O291" s="105"/>
      <c r="P291" s="106"/>
    </row>
    <row r="292" spans="1:26">
      <c r="B292" s="104"/>
      <c r="C292" s="105"/>
      <c r="D292" s="105"/>
      <c r="E292" s="105"/>
      <c r="F292" s="105"/>
      <c r="G292" s="105"/>
      <c r="H292" s="105"/>
      <c r="I292" s="105"/>
      <c r="J292" s="105"/>
      <c r="K292" s="105"/>
      <c r="L292" s="105"/>
      <c r="M292" s="105"/>
      <c r="N292" s="105"/>
      <c r="O292" s="105"/>
      <c r="P292" s="106"/>
    </row>
    <row r="293" spans="1:26">
      <c r="B293" s="104" t="s">
        <v>1108</v>
      </c>
      <c r="C293" s="105"/>
      <c r="D293" s="105"/>
      <c r="E293" s="105"/>
      <c r="F293" s="105"/>
      <c r="G293" s="105"/>
      <c r="H293" s="105"/>
      <c r="I293" s="105"/>
      <c r="J293" s="105"/>
      <c r="K293" s="105"/>
      <c r="L293" s="105"/>
      <c r="M293" s="105"/>
      <c r="N293" s="105"/>
      <c r="O293" s="105"/>
      <c r="P293" s="106"/>
    </row>
    <row r="294" spans="1:26">
      <c r="B294" s="104"/>
      <c r="C294" s="105"/>
      <c r="D294" s="105"/>
      <c r="E294" s="105"/>
      <c r="F294" s="105"/>
      <c r="G294" s="105"/>
      <c r="H294" s="105"/>
      <c r="I294" s="105"/>
      <c r="J294" s="105"/>
      <c r="K294" s="105"/>
      <c r="L294" s="105"/>
      <c r="M294" s="105"/>
      <c r="N294" s="105"/>
      <c r="O294" s="105"/>
      <c r="P294" s="106"/>
    </row>
    <row r="295" spans="1:26" ht="30" customHeight="1">
      <c r="B295" s="244" t="s">
        <v>1109</v>
      </c>
      <c r="C295" s="245"/>
      <c r="D295" s="245"/>
      <c r="E295" s="245"/>
      <c r="F295" s="245"/>
      <c r="G295" s="245"/>
      <c r="H295" s="245"/>
      <c r="I295" s="245"/>
      <c r="J295" s="245"/>
      <c r="K295" s="245"/>
      <c r="L295" s="245"/>
      <c r="M295" s="245"/>
      <c r="N295" s="245"/>
      <c r="O295" s="245"/>
      <c r="P295" s="246"/>
    </row>
    <row r="296" spans="1:26">
      <c r="B296" s="104"/>
      <c r="C296" s="105"/>
      <c r="D296" s="105"/>
      <c r="E296" s="105"/>
      <c r="F296" s="105"/>
      <c r="G296" s="105"/>
      <c r="H296" s="105"/>
      <c r="I296" s="105"/>
      <c r="J296" s="105"/>
      <c r="K296" s="105"/>
      <c r="L296" s="105"/>
      <c r="M296" s="105"/>
      <c r="N296" s="105"/>
      <c r="O296" s="105"/>
      <c r="P296" s="106"/>
    </row>
    <row r="297" spans="1:26">
      <c r="B297" s="104" t="s">
        <v>1110</v>
      </c>
      <c r="C297" s="105"/>
      <c r="D297" s="105"/>
      <c r="E297" s="105"/>
      <c r="F297" s="105"/>
      <c r="G297" s="105"/>
      <c r="H297" s="105"/>
      <c r="I297" s="105"/>
      <c r="J297" s="105"/>
      <c r="K297" s="105"/>
      <c r="L297" s="105"/>
      <c r="M297" s="105"/>
      <c r="N297" s="105"/>
      <c r="O297" s="105"/>
      <c r="P297" s="106"/>
    </row>
    <row r="298" spans="1:26" ht="30.75" customHeight="1">
      <c r="B298" s="244" t="s">
        <v>1111</v>
      </c>
      <c r="C298" s="245"/>
      <c r="D298" s="245"/>
      <c r="E298" s="245"/>
      <c r="F298" s="245"/>
      <c r="G298" s="245"/>
      <c r="H298" s="245"/>
      <c r="I298" s="245"/>
      <c r="J298" s="245"/>
      <c r="K298" s="245"/>
      <c r="L298" s="245"/>
      <c r="M298" s="245"/>
      <c r="N298" s="245"/>
      <c r="O298" s="245"/>
      <c r="P298" s="246"/>
    </row>
    <row r="299" spans="1:26" s="92" customFormat="1" ht="15" customHeight="1">
      <c r="A299"/>
      <c r="B299" s="113" t="s">
        <v>857</v>
      </c>
      <c r="C299" s="111"/>
      <c r="D299" s="111"/>
      <c r="E299" s="111"/>
      <c r="F299" s="111"/>
      <c r="G299" s="111"/>
      <c r="H299" s="111"/>
      <c r="I299" s="111"/>
      <c r="J299" s="111"/>
      <c r="K299" s="111"/>
      <c r="L299" s="111"/>
      <c r="M299" s="111"/>
      <c r="N299" s="111"/>
      <c r="O299" s="111"/>
      <c r="P299" s="114"/>
    </row>
    <row r="300" spans="1:26" ht="31.5" customHeight="1">
      <c r="B300" s="244" t="s">
        <v>1112</v>
      </c>
      <c r="C300" s="245"/>
      <c r="D300" s="245"/>
      <c r="E300" s="245"/>
      <c r="F300" s="245"/>
      <c r="G300" s="245"/>
      <c r="H300" s="245"/>
      <c r="I300" s="245"/>
      <c r="J300" s="245"/>
      <c r="K300" s="245"/>
      <c r="L300" s="245"/>
      <c r="M300" s="245"/>
      <c r="N300" s="245"/>
      <c r="O300" s="245"/>
      <c r="P300" s="246"/>
    </row>
    <row r="301" spans="1:26" s="81" customFormat="1" ht="15" customHeight="1">
      <c r="B301" s="115" t="s">
        <v>1119</v>
      </c>
      <c r="C301" s="111"/>
      <c r="D301" s="111"/>
      <c r="E301" s="111"/>
      <c r="F301" s="111"/>
      <c r="G301" s="111"/>
      <c r="H301" s="111"/>
      <c r="I301" s="111"/>
      <c r="J301" s="111"/>
      <c r="K301" s="111"/>
      <c r="L301" s="111"/>
      <c r="M301" s="111"/>
      <c r="N301" s="111"/>
      <c r="O301" s="111"/>
      <c r="P301" s="114"/>
    </row>
    <row r="302" spans="1:26">
      <c r="B302" s="104"/>
      <c r="C302" s="105"/>
      <c r="D302" s="105"/>
      <c r="E302" s="105"/>
      <c r="F302" s="105"/>
      <c r="G302" s="105"/>
      <c r="H302" s="105"/>
      <c r="I302" s="105"/>
      <c r="J302" s="105"/>
      <c r="K302" s="105"/>
      <c r="L302" s="105"/>
      <c r="M302" s="105"/>
      <c r="N302" s="105"/>
      <c r="O302" s="105"/>
      <c r="P302" s="106"/>
    </row>
    <row r="303" spans="1:26">
      <c r="B303" s="104" t="s">
        <v>1113</v>
      </c>
      <c r="C303" s="105"/>
      <c r="D303" s="105"/>
      <c r="E303" s="105"/>
      <c r="F303" s="105"/>
      <c r="G303" s="105"/>
      <c r="H303" s="105"/>
      <c r="I303" s="105"/>
      <c r="J303" s="105"/>
      <c r="K303" s="105"/>
      <c r="L303" s="105"/>
      <c r="M303" s="105"/>
      <c r="N303" s="105"/>
      <c r="O303" s="105"/>
      <c r="P303" s="106"/>
    </row>
    <row r="304" spans="1:26">
      <c r="B304" s="104"/>
      <c r="C304" s="105"/>
      <c r="D304" s="105"/>
      <c r="E304" s="105"/>
      <c r="F304" s="105"/>
      <c r="G304" s="105"/>
      <c r="H304" s="105"/>
      <c r="I304" s="105"/>
      <c r="J304" s="105"/>
      <c r="K304" s="105"/>
      <c r="L304" s="105"/>
      <c r="M304" s="105"/>
      <c r="N304" s="105"/>
      <c r="O304" s="105"/>
      <c r="P304" s="106"/>
      <c r="Z304" s="16"/>
    </row>
    <row r="305" spans="2:26">
      <c r="B305" s="104" t="s">
        <v>1117</v>
      </c>
      <c r="C305" s="105"/>
      <c r="D305" s="105"/>
      <c r="E305" s="105"/>
      <c r="F305" s="105"/>
      <c r="G305" s="105"/>
      <c r="H305" s="105"/>
      <c r="I305" s="105"/>
      <c r="J305" s="105"/>
      <c r="K305" s="105"/>
      <c r="L305" s="105"/>
      <c r="M305" s="105"/>
      <c r="N305" s="105"/>
      <c r="O305" s="105"/>
      <c r="P305" s="106"/>
      <c r="Z305" s="16"/>
    </row>
    <row r="306" spans="2:26">
      <c r="B306" s="247" t="s">
        <v>1114</v>
      </c>
      <c r="C306" s="248"/>
      <c r="D306" s="248"/>
      <c r="E306" s="248"/>
      <c r="F306" s="248"/>
      <c r="G306" s="248"/>
      <c r="H306" s="248"/>
      <c r="I306" s="248"/>
      <c r="J306" s="248"/>
      <c r="K306" s="248"/>
      <c r="L306" s="248"/>
      <c r="M306" s="248"/>
      <c r="N306" s="248"/>
      <c r="O306" s="248"/>
      <c r="P306" s="249"/>
      <c r="Z306" s="16"/>
    </row>
    <row r="307" spans="2:26">
      <c r="B307" s="104" t="s">
        <v>957</v>
      </c>
      <c r="C307" s="105"/>
      <c r="D307" s="105"/>
      <c r="E307" s="105"/>
      <c r="F307" s="105"/>
      <c r="G307" s="105"/>
      <c r="H307" s="105"/>
      <c r="I307" s="105"/>
      <c r="J307" s="105"/>
      <c r="K307" s="105"/>
      <c r="L307" s="105"/>
      <c r="M307" s="105"/>
      <c r="N307" s="105"/>
      <c r="O307" s="105"/>
      <c r="P307" s="106"/>
      <c r="Z307" s="16"/>
    </row>
    <row r="308" spans="2:26">
      <c r="B308" s="104" t="s">
        <v>1118</v>
      </c>
      <c r="C308" s="105"/>
      <c r="D308" s="105"/>
      <c r="E308" s="105"/>
      <c r="F308" s="105"/>
      <c r="G308" s="105"/>
      <c r="H308" s="105"/>
      <c r="I308" s="105"/>
      <c r="J308" s="105"/>
      <c r="K308" s="105"/>
      <c r="L308" s="105"/>
      <c r="M308" s="105"/>
      <c r="N308" s="105"/>
      <c r="O308" s="105"/>
      <c r="P308" s="106"/>
    </row>
    <row r="309" spans="2:26" ht="15.75" thickBot="1">
      <c r="B309" s="107" t="s">
        <v>1115</v>
      </c>
      <c r="C309" s="108"/>
      <c r="D309" s="108"/>
      <c r="E309" s="108"/>
      <c r="F309" s="108"/>
      <c r="G309" s="108"/>
      <c r="H309" s="108"/>
      <c r="I309" s="108"/>
      <c r="J309" s="108"/>
      <c r="K309" s="108"/>
      <c r="L309" s="108"/>
      <c r="M309" s="108"/>
      <c r="N309" s="108"/>
      <c r="O309" s="108"/>
      <c r="P309" s="109"/>
    </row>
  </sheetData>
  <mergeCells count="11">
    <mergeCell ref="E1:F1"/>
    <mergeCell ref="B295:P295"/>
    <mergeCell ref="B298:P298"/>
    <mergeCell ref="B300:P300"/>
    <mergeCell ref="B306:P306"/>
    <mergeCell ref="N159:T159"/>
    <mergeCell ref="C161:K161"/>
    <mergeCell ref="C162:K162"/>
    <mergeCell ref="C163:K163"/>
    <mergeCell ref="C165:K165"/>
    <mergeCell ref="C164:K164"/>
  </mergeCells>
  <hyperlinks>
    <hyperlink ref="E1" location="'Matrix of Govt. Sources'!A1" display="Back to Matrix" xr:uid="{9A0ED284-B803-4344-8BDD-8788AE882308}"/>
    <hyperlink ref="E1:F1" location="'Matrix '!A5" display="Back to Matrix" xr:uid="{2A189F41-73BB-4EEF-AE05-767AD3E0BD2B}"/>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23A639-20E4-40B8-B3F9-6949BC9D963B}">
  <dimension ref="B1:T240"/>
  <sheetViews>
    <sheetView workbookViewId="0">
      <pane ySplit="1" topLeftCell="A224" activePane="bottomLeft" state="frozen"/>
      <selection pane="bottomLeft"/>
    </sheetView>
  </sheetViews>
  <sheetFormatPr defaultRowHeight="15"/>
  <cols>
    <col min="14" max="14" width="14.28515625" bestFit="1" customWidth="1"/>
    <col min="15" max="15" width="11.5703125" bestFit="1" customWidth="1"/>
    <col min="16" max="16" width="14.28515625" bestFit="1" customWidth="1"/>
    <col min="18" max="18" width="11.5703125" bestFit="1" customWidth="1"/>
  </cols>
  <sheetData>
    <row r="1" spans="2:20" s="186" customFormat="1">
      <c r="E1" s="228" t="s">
        <v>1403</v>
      </c>
      <c r="F1" s="228"/>
    </row>
    <row r="2" spans="2:20" ht="18.75">
      <c r="B2" s="2" t="s">
        <v>1407</v>
      </c>
    </row>
    <row r="3" spans="2:20">
      <c r="C3" s="10" t="str">
        <f>HYPERLINK("https://stateparks.oregon.gov/")</f>
        <v>https://stateparks.oregon.gov/</v>
      </c>
    </row>
    <row r="4" spans="2:20">
      <c r="C4" s="10" t="str">
        <f>HYPERLINK("https://www.oregon.gov/oprd/GRA/Pages/GRA-lggp.aspx")</f>
        <v>https://www.oregon.gov/oprd/GRA/Pages/GRA-lggp.aspx</v>
      </c>
    </row>
    <row r="5" spans="2:20" ht="18.75">
      <c r="B5" s="2"/>
      <c r="N5" s="250" t="s">
        <v>84</v>
      </c>
      <c r="O5" s="250"/>
      <c r="P5" s="250"/>
      <c r="Q5" s="250"/>
      <c r="R5" s="250"/>
    </row>
    <row r="6" spans="2:20" ht="30">
      <c r="C6" t="s">
        <v>76</v>
      </c>
      <c r="N6" s="1" t="s">
        <v>82</v>
      </c>
      <c r="O6" s="21"/>
      <c r="P6" s="1" t="s">
        <v>83</v>
      </c>
      <c r="Q6" s="21"/>
      <c r="R6" s="1" t="s">
        <v>81</v>
      </c>
    </row>
    <row r="7" spans="2:20">
      <c r="D7" t="s">
        <v>71</v>
      </c>
      <c r="H7" t="s">
        <v>72</v>
      </c>
      <c r="N7" s="16">
        <v>96308</v>
      </c>
      <c r="P7" s="16">
        <v>1000000</v>
      </c>
      <c r="R7" s="18">
        <f>P237</f>
        <v>303655.17142857146</v>
      </c>
    </row>
    <row r="8" spans="2:20">
      <c r="D8" t="s">
        <v>73</v>
      </c>
      <c r="H8" t="s">
        <v>80</v>
      </c>
      <c r="N8" s="16">
        <v>14260</v>
      </c>
      <c r="P8" s="16">
        <v>75000</v>
      </c>
      <c r="R8" s="18">
        <f>P238</f>
        <v>53925.464285714283</v>
      </c>
    </row>
    <row r="9" spans="2:20">
      <c r="D9" t="s">
        <v>74</v>
      </c>
      <c r="H9" t="s">
        <v>75</v>
      </c>
      <c r="N9" s="16">
        <v>15000</v>
      </c>
      <c r="P9" s="16">
        <v>40000</v>
      </c>
      <c r="R9" s="18">
        <f>P239</f>
        <v>31222.222222222223</v>
      </c>
      <c r="T9" t="s">
        <v>97</v>
      </c>
    </row>
    <row r="10" spans="2:20">
      <c r="C10" t="s">
        <v>78</v>
      </c>
    </row>
    <row r="11" spans="2:20">
      <c r="C11" t="s">
        <v>79</v>
      </c>
    </row>
    <row r="12" spans="2:20">
      <c r="C12" t="s">
        <v>77</v>
      </c>
    </row>
    <row r="16" spans="2:20">
      <c r="C16" s="4" t="s">
        <v>844</v>
      </c>
    </row>
    <row r="90" spans="2:14">
      <c r="B90" t="s">
        <v>69</v>
      </c>
      <c r="N90" t="s">
        <v>70</v>
      </c>
    </row>
    <row r="233" spans="10:16">
      <c r="J233" s="14" t="s">
        <v>85</v>
      </c>
      <c r="K233" s="14"/>
      <c r="L233" s="14"/>
      <c r="M233" s="14"/>
      <c r="N233" s="15">
        <v>2018</v>
      </c>
      <c r="O233" s="15">
        <v>2019</v>
      </c>
      <c r="P233" s="15" t="s">
        <v>89</v>
      </c>
    </row>
    <row r="234" spans="10:16">
      <c r="J234" t="s">
        <v>86</v>
      </c>
      <c r="N234" s="11">
        <v>18</v>
      </c>
      <c r="O234" s="11">
        <v>17</v>
      </c>
      <c r="P234" s="11">
        <f>AVERAGE(N234:O234)</f>
        <v>17.5</v>
      </c>
    </row>
    <row r="235" spans="10:16">
      <c r="J235" t="s">
        <v>87</v>
      </c>
      <c r="N235" s="11">
        <v>16</v>
      </c>
      <c r="O235" s="11">
        <v>12</v>
      </c>
      <c r="P235" s="11">
        <f t="shared" ref="P235:P236" si="0">AVERAGE(N235:O235)</f>
        <v>14</v>
      </c>
    </row>
    <row r="236" spans="10:16">
      <c r="J236" t="s">
        <v>88</v>
      </c>
      <c r="N236" s="11">
        <v>5</v>
      </c>
      <c r="O236" s="11">
        <v>4</v>
      </c>
      <c r="P236" s="11">
        <f t="shared" si="0"/>
        <v>4.5</v>
      </c>
    </row>
    <row r="237" spans="10:16">
      <c r="J237" t="s">
        <v>92</v>
      </c>
      <c r="N237" s="16">
        <v>4863431</v>
      </c>
      <c r="O237" s="16">
        <v>5764500</v>
      </c>
      <c r="P237" s="17">
        <f>AVERAGE(N237:O237)/P234</f>
        <v>303655.17142857146</v>
      </c>
    </row>
    <row r="238" spans="10:16">
      <c r="J238" t="s">
        <v>90</v>
      </c>
      <c r="N238" s="16">
        <v>774194</v>
      </c>
      <c r="O238" s="16">
        <v>735719</v>
      </c>
      <c r="P238" s="17">
        <f>AVERAGE(N238:O238)/P235</f>
        <v>53925.464285714283</v>
      </c>
    </row>
    <row r="239" spans="10:16">
      <c r="J239" t="s">
        <v>91</v>
      </c>
      <c r="N239" s="19">
        <v>162000</v>
      </c>
      <c r="O239" s="19">
        <v>119000</v>
      </c>
      <c r="P239" s="20">
        <f>AVERAGE(N239:O239)/P236</f>
        <v>31222.222222222223</v>
      </c>
    </row>
    <row r="240" spans="10:16">
      <c r="N240" s="18">
        <f>SUM(N237:N239)</f>
        <v>5799625</v>
      </c>
      <c r="O240" s="18">
        <f t="shared" ref="O240:P240" si="1">SUM(O237:O239)</f>
        <v>6619219</v>
      </c>
      <c r="P240" s="18">
        <f t="shared" si="1"/>
        <v>388802.85793650796</v>
      </c>
    </row>
  </sheetData>
  <mergeCells count="2">
    <mergeCell ref="N5:R5"/>
    <mergeCell ref="E1:F1"/>
  </mergeCells>
  <hyperlinks>
    <hyperlink ref="E1" location="'Matrix of Govt. Sources'!A1" display="Back to Matrix" xr:uid="{68F5CC6A-5144-4FE5-A117-0AB3FA740CFF}"/>
    <hyperlink ref="E1:F1" location="'Matrix '!A6" display="Back to Matrix" xr:uid="{FDD144E4-DA8F-4DB1-9567-F82A886A4031}"/>
  </hyperlinks>
  <pageMargins left="0.7" right="0.7" top="0.75" bottom="0.75" header="0.3" footer="0.3"/>
  <ignoredErrors>
    <ignoredError sqref="N240:O240" formulaRange="1"/>
  </ignoredErrors>
  <drawing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9209E1-7455-4A69-9C0E-379322280149}">
  <dimension ref="B1:BE117"/>
  <sheetViews>
    <sheetView workbookViewId="0">
      <pane ySplit="1" topLeftCell="A2" activePane="bottomLeft" state="frozen"/>
      <selection pane="bottomLeft" activeCell="E1" sqref="E1:F1"/>
    </sheetView>
  </sheetViews>
  <sheetFormatPr defaultRowHeight="15"/>
  <cols>
    <col min="1" max="1" width="5.28515625" customWidth="1"/>
    <col min="7" max="7" width="14.28515625" bestFit="1" customWidth="1"/>
    <col min="14" max="14" width="19.5703125" customWidth="1"/>
    <col min="21" max="21" width="14.28515625" bestFit="1" customWidth="1"/>
    <col min="32" max="32" width="14.28515625" bestFit="1" customWidth="1"/>
    <col min="47" max="47" width="12.5703125" bestFit="1" customWidth="1"/>
    <col min="57" max="57" width="14.28515625" bestFit="1" customWidth="1"/>
  </cols>
  <sheetData>
    <row r="1" spans="2:14">
      <c r="E1" s="228" t="s">
        <v>1403</v>
      </c>
      <c r="F1" s="228"/>
    </row>
    <row r="2" spans="2:14" ht="21">
      <c r="B2" s="5" t="s">
        <v>1408</v>
      </c>
    </row>
    <row r="3" spans="2:14">
      <c r="B3" s="10" t="str">
        <f>HYPERLINK("https://stateparks.oregon.gov/")</f>
        <v>https://stateparks.oregon.gov/</v>
      </c>
    </row>
    <row r="4" spans="2:14">
      <c r="B4" s="10" t="str">
        <f>HYPERLINK("https://www.oregon.gov/oprd/GRA/Pages/GRA-atv.aspx")</f>
        <v>https://www.oregon.gov/oprd/GRA/Pages/GRA-atv.aspx</v>
      </c>
      <c r="J4" s="4" t="s">
        <v>51</v>
      </c>
      <c r="M4">
        <v>2020</v>
      </c>
      <c r="N4" s="7">
        <v>1197281.19</v>
      </c>
    </row>
    <row r="5" spans="2:14">
      <c r="M5">
        <v>2019</v>
      </c>
      <c r="N5" s="9">
        <v>9180486.7400000021</v>
      </c>
    </row>
    <row r="6" spans="2:14">
      <c r="B6" s="10"/>
      <c r="M6">
        <v>2018</v>
      </c>
      <c r="N6" s="7">
        <v>0</v>
      </c>
    </row>
    <row r="7" spans="2:14" ht="15" customHeight="1">
      <c r="B7" s="187"/>
      <c r="C7" s="187"/>
      <c r="D7" s="187"/>
      <c r="E7" s="187"/>
      <c r="F7" s="187"/>
      <c r="G7" s="187"/>
      <c r="M7">
        <v>2017</v>
      </c>
      <c r="N7" s="7">
        <v>7428777.5500000007</v>
      </c>
    </row>
    <row r="8" spans="2:14" ht="15" customHeight="1">
      <c r="B8" s="187"/>
      <c r="C8" s="187"/>
      <c r="D8" s="187"/>
      <c r="E8" s="187"/>
      <c r="F8" s="187"/>
      <c r="G8" s="187"/>
      <c r="M8">
        <v>2016</v>
      </c>
      <c r="N8" s="7">
        <v>184354.3</v>
      </c>
    </row>
    <row r="9" spans="2:14">
      <c r="M9">
        <v>2015</v>
      </c>
      <c r="N9" s="7">
        <v>7295206</v>
      </c>
    </row>
    <row r="12" spans="2:14">
      <c r="B12" s="10"/>
      <c r="J12" s="4" t="s">
        <v>54</v>
      </c>
      <c r="N12" s="9">
        <f>AVERAGE(N4:N9)</f>
        <v>4214350.9633333338</v>
      </c>
    </row>
    <row r="62" spans="2:57">
      <c r="B62" t="s">
        <v>49</v>
      </c>
      <c r="G62" s="7">
        <v>1197281.19</v>
      </c>
      <c r="P62" t="s">
        <v>48</v>
      </c>
      <c r="U62" s="9">
        <f>U116</f>
        <v>9180486.7400000021</v>
      </c>
      <c r="AA62" t="s">
        <v>50</v>
      </c>
      <c r="AF62" s="9">
        <f>AF115</f>
        <v>7428777.5500000007</v>
      </c>
      <c r="AP62" t="s">
        <v>52</v>
      </c>
      <c r="AU62" s="9">
        <f>AU83</f>
        <v>184354.3</v>
      </c>
      <c r="BA62" t="s">
        <v>53</v>
      </c>
      <c r="BE62" s="9">
        <f>BE114</f>
        <v>7295206</v>
      </c>
    </row>
    <row r="81" spans="47:47">
      <c r="AU81" s="7">
        <v>140854</v>
      </c>
    </row>
    <row r="82" spans="47:47">
      <c r="AU82" s="8">
        <v>43500.3</v>
      </c>
    </row>
    <row r="83" spans="47:47">
      <c r="AU83" s="7">
        <f>SUM(AU81:AU82)</f>
        <v>184354.3</v>
      </c>
    </row>
    <row r="110" spans="21:57">
      <c r="U110" s="7">
        <v>5908148.9500000002</v>
      </c>
      <c r="AF110" s="7"/>
    </row>
    <row r="111" spans="21:57">
      <c r="U111" s="7">
        <v>2624602.77</v>
      </c>
      <c r="AF111" s="7">
        <v>4432547.08</v>
      </c>
      <c r="BE111" s="7">
        <v>4640232</v>
      </c>
    </row>
    <row r="112" spans="21:57">
      <c r="U112" s="7">
        <v>479400</v>
      </c>
      <c r="AF112" s="7">
        <v>2368677.4700000002</v>
      </c>
      <c r="BE112" s="7">
        <v>2635974</v>
      </c>
    </row>
    <row r="113" spans="21:57">
      <c r="U113" s="7">
        <v>127677.14</v>
      </c>
      <c r="AF113" s="7">
        <v>11551</v>
      </c>
      <c r="BE113" s="8">
        <v>19000</v>
      </c>
    </row>
    <row r="114" spans="21:57">
      <c r="U114" s="7">
        <v>5601.8</v>
      </c>
      <c r="AF114" s="8">
        <v>616002</v>
      </c>
      <c r="BE114" s="7">
        <f>SUM(BE111:BE113)</f>
        <v>7295206</v>
      </c>
    </row>
    <row r="115" spans="21:57">
      <c r="U115" s="8">
        <v>35056.080000000002</v>
      </c>
      <c r="AF115" s="7">
        <f>SUM(AF111:AF114)</f>
        <v>7428777.5500000007</v>
      </c>
    </row>
    <row r="116" spans="21:57">
      <c r="U116" s="7">
        <f>SUM(U110:U115)</f>
        <v>9180486.7400000021</v>
      </c>
      <c r="AF116" s="7"/>
    </row>
    <row r="117" spans="21:57">
      <c r="AF117" s="7"/>
    </row>
  </sheetData>
  <mergeCells count="1">
    <mergeCell ref="E1:F1"/>
  </mergeCells>
  <hyperlinks>
    <hyperlink ref="E1" location="'Matrix of Govt. Sources'!A1" display="Back to Matrix" xr:uid="{CAC61B4B-504C-467E-99E0-0430AED4FE13}"/>
    <hyperlink ref="E1:F1" location="'Matrix '!A9" display="Back to Matrix" xr:uid="{3CF093E2-4324-4B25-9875-0652D548CBB0}"/>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B12CA-4AA2-4EDF-9C49-866A67A324F9}">
  <dimension ref="B1:O84"/>
  <sheetViews>
    <sheetView workbookViewId="0">
      <pane ySplit="1" topLeftCell="A2" activePane="bottomLeft" state="frozen"/>
      <selection pane="bottomLeft" activeCell="E1" sqref="E1:F1"/>
    </sheetView>
  </sheetViews>
  <sheetFormatPr defaultRowHeight="15"/>
  <sheetData>
    <row r="1" spans="2:15">
      <c r="E1" s="228" t="s">
        <v>1403</v>
      </c>
      <c r="F1" s="228"/>
    </row>
    <row r="2" spans="2:15" ht="18.75">
      <c r="B2" s="2" t="s">
        <v>1409</v>
      </c>
    </row>
    <row r="3" spans="2:15">
      <c r="C3" s="10" t="str">
        <f>HYPERLINK("https://stateparks.oregon.gov/")</f>
        <v>https://stateparks.oregon.gov/</v>
      </c>
    </row>
    <row r="4" spans="2:15">
      <c r="C4" s="10" t="str">
        <f>HYPERLINK("https://www.oregon.gov/oprd/GRA/Pages/GRA-COGP.aspx")</f>
        <v>https://www.oregon.gov/oprd/GRA/Pages/GRA-COGP.aspx</v>
      </c>
    </row>
    <row r="6" spans="2:15">
      <c r="C6" t="s">
        <v>119</v>
      </c>
    </row>
    <row r="7" spans="2:15" ht="30" customHeight="1">
      <c r="C7" s="242" t="s">
        <v>120</v>
      </c>
      <c r="D7" s="242"/>
      <c r="E7" s="242"/>
      <c r="F7" s="242"/>
      <c r="G7" s="242"/>
      <c r="H7" s="242"/>
      <c r="I7" s="242"/>
      <c r="J7" s="242"/>
      <c r="K7" s="242"/>
    </row>
    <row r="8" spans="2:15">
      <c r="C8" t="s">
        <v>121</v>
      </c>
    </row>
    <row r="9" spans="2:15">
      <c r="C9" t="s">
        <v>122</v>
      </c>
    </row>
    <row r="10" spans="2:15">
      <c r="C10" s="4" t="s">
        <v>123</v>
      </c>
      <c r="M10" t="s">
        <v>125</v>
      </c>
    </row>
    <row r="11" spans="2:15">
      <c r="C11" t="s">
        <v>124</v>
      </c>
      <c r="M11" t="s">
        <v>126</v>
      </c>
    </row>
    <row r="12" spans="2:15" s="88" customFormat="1"/>
    <row r="13" spans="2:15" s="88" customFormat="1">
      <c r="B13" s="53" t="s">
        <v>1020</v>
      </c>
      <c r="C13" s="53"/>
      <c r="D13" s="53"/>
      <c r="E13" s="53"/>
      <c r="F13" s="53"/>
      <c r="G13" s="53"/>
      <c r="H13" s="53"/>
      <c r="I13" s="53"/>
      <c r="J13" s="53"/>
      <c r="K13" s="53"/>
      <c r="L13" s="53"/>
      <c r="M13" s="53"/>
      <c r="N13" s="53"/>
      <c r="O13" s="53"/>
    </row>
    <row r="14" spans="2:15" s="88" customFormat="1"/>
    <row r="15" spans="2:15" s="88" customFormat="1"/>
    <row r="16" spans="2:15" s="88" customFormat="1"/>
    <row r="17" s="88" customFormat="1"/>
    <row r="18" s="88" customFormat="1"/>
    <row r="19" s="88" customFormat="1"/>
    <row r="20" s="88" customFormat="1"/>
    <row r="21" s="88" customFormat="1"/>
    <row r="22" s="88" customFormat="1"/>
    <row r="23" s="88" customFormat="1"/>
    <row r="24" s="88" customFormat="1"/>
    <row r="25" s="88" customFormat="1"/>
    <row r="26" s="88" customFormat="1"/>
    <row r="27" s="88" customFormat="1"/>
    <row r="28" s="88" customFormat="1"/>
    <row r="29" s="88" customFormat="1"/>
    <row r="30" s="88" customFormat="1"/>
    <row r="31" s="88" customFormat="1"/>
    <row r="32" s="88" customFormat="1"/>
    <row r="33" s="88" customFormat="1"/>
    <row r="34" s="88" customFormat="1"/>
    <row r="35" s="88" customFormat="1"/>
    <row r="36" s="88" customFormat="1"/>
    <row r="37" s="88" customFormat="1"/>
    <row r="84" spans="2:2" ht="18.75">
      <c r="B84" s="2" t="s">
        <v>1193</v>
      </c>
    </row>
  </sheetData>
  <mergeCells count="2">
    <mergeCell ref="C7:K7"/>
    <mergeCell ref="E1:F1"/>
  </mergeCells>
  <hyperlinks>
    <hyperlink ref="E1" location="'Matrix of Govt. Sources'!A1" display="Back to Matrix" xr:uid="{D161B266-84DA-41B5-8247-8A2ABC4B2CBB}"/>
    <hyperlink ref="E1:F1" location="'Matrix '!A1" display="Back to Matrix" xr:uid="{42C1291B-E172-4237-908D-BC1C442E61F1}"/>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3C14C4-5035-4408-8C5E-0D3732089E17}">
  <dimension ref="B1:F9"/>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1410</v>
      </c>
    </row>
    <row r="3" spans="2:6">
      <c r="C3" s="10" t="str">
        <f>HYPERLINK("https://stateparks.oregon.gov/")</f>
        <v>https://stateparks.oregon.gov/</v>
      </c>
    </row>
    <row r="4" spans="2:6">
      <c r="C4" s="10" t="s">
        <v>850</v>
      </c>
    </row>
    <row r="5" spans="2:6">
      <c r="C5" s="61" t="s">
        <v>851</v>
      </c>
    </row>
    <row r="6" spans="2:6">
      <c r="C6" t="s">
        <v>853</v>
      </c>
    </row>
    <row r="7" spans="2:6">
      <c r="C7" s="26" t="s">
        <v>852</v>
      </c>
    </row>
    <row r="9" spans="2:6">
      <c r="B9" t="s">
        <v>845</v>
      </c>
    </row>
  </sheetData>
  <mergeCells count="1">
    <mergeCell ref="E1:F1"/>
  </mergeCells>
  <hyperlinks>
    <hyperlink ref="E1" location="'Matrix of Govt. Sources'!A1" display="Back to Matrix" xr:uid="{E0B58BE2-4F78-4C3F-93EC-1DE54B6C1BB5}"/>
    <hyperlink ref="E1:F1" location="'Matrix '!A10" display="Back to Matrix" xr:uid="{9AAB0EE9-77DE-4B61-B0DE-E508469D334F}"/>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874586-7CCC-443F-BE3A-79AFBD67FCE6}">
  <dimension ref="B1:S31"/>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642</v>
      </c>
    </row>
    <row r="4" spans="2:6">
      <c r="B4" s="4" t="s">
        <v>643</v>
      </c>
    </row>
    <row r="5" spans="2:6">
      <c r="B5" s="10" t="s">
        <v>641</v>
      </c>
    </row>
    <row r="6" spans="2:6">
      <c r="B6" s="4" t="s">
        <v>934</v>
      </c>
    </row>
    <row r="7" spans="2:6">
      <c r="B7" s="26" t="s">
        <v>933</v>
      </c>
    </row>
    <row r="9" spans="2:6">
      <c r="B9" s="4" t="s">
        <v>647</v>
      </c>
    </row>
    <row r="10" spans="2:6">
      <c r="B10" t="s">
        <v>644</v>
      </c>
      <c r="E10" t="s">
        <v>151</v>
      </c>
    </row>
    <row r="11" spans="2:6">
      <c r="B11" t="s">
        <v>645</v>
      </c>
    </row>
    <row r="12" spans="2:6">
      <c r="B12" t="s">
        <v>646</v>
      </c>
      <c r="E12" s="50" t="s">
        <v>649</v>
      </c>
    </row>
    <row r="13" spans="2:6">
      <c r="B13" t="s">
        <v>648</v>
      </c>
    </row>
    <row r="14" spans="2:6">
      <c r="B14" t="s">
        <v>650</v>
      </c>
      <c r="E14" t="s">
        <v>651</v>
      </c>
    </row>
    <row r="18" spans="2:19">
      <c r="B18" t="s">
        <v>935</v>
      </c>
    </row>
    <row r="22" spans="2:19" ht="18.75">
      <c r="B22" s="87" t="s">
        <v>1211</v>
      </c>
    </row>
    <row r="25" spans="2:19">
      <c r="B25" s="127" t="s">
        <v>997</v>
      </c>
      <c r="C25" s="127"/>
      <c r="D25" s="127"/>
      <c r="E25" s="127"/>
      <c r="F25" s="127"/>
      <c r="G25" s="127"/>
      <c r="H25" s="127"/>
      <c r="I25" s="127"/>
      <c r="J25" s="127"/>
      <c r="K25" s="127"/>
      <c r="L25" s="127"/>
      <c r="M25" s="127"/>
      <c r="N25" s="127"/>
      <c r="O25" s="127"/>
      <c r="P25" s="127"/>
      <c r="Q25" s="127"/>
      <c r="R25" s="127"/>
      <c r="S25" s="127"/>
    </row>
    <row r="26" spans="2:19">
      <c r="B26" s="127"/>
      <c r="C26" s="127" t="s">
        <v>998</v>
      </c>
      <c r="D26" s="127"/>
      <c r="E26" s="127"/>
      <c r="F26" s="127"/>
      <c r="G26" s="127"/>
      <c r="H26" s="4" t="s">
        <v>1086</v>
      </c>
      <c r="I26" s="127"/>
      <c r="J26" s="127"/>
      <c r="K26" s="127"/>
      <c r="L26" s="127"/>
      <c r="M26" s="127"/>
      <c r="N26" s="127"/>
      <c r="O26" s="127"/>
      <c r="P26" s="127"/>
      <c r="Q26" s="127"/>
      <c r="R26" s="127"/>
      <c r="S26" s="127"/>
    </row>
    <row r="27" spans="2:19">
      <c r="B27" s="127"/>
      <c r="C27" s="127" t="s">
        <v>999</v>
      </c>
      <c r="D27" s="127"/>
      <c r="E27" s="127"/>
      <c r="F27" s="99"/>
      <c r="G27" s="23"/>
      <c r="H27" s="239" t="s">
        <v>1084</v>
      </c>
      <c r="I27" s="240" t="s">
        <v>1087</v>
      </c>
      <c r="J27" s="240"/>
      <c r="K27" s="240"/>
      <c r="L27" s="240"/>
      <c r="M27" s="127"/>
      <c r="N27" s="127"/>
      <c r="O27" s="127"/>
      <c r="P27" s="127"/>
      <c r="Q27" s="127"/>
      <c r="R27" s="127"/>
      <c r="S27" s="127"/>
    </row>
    <row r="28" spans="2:19">
      <c r="B28" s="127"/>
      <c r="C28" s="127" t="s">
        <v>1000</v>
      </c>
      <c r="D28" s="127"/>
      <c r="E28" s="127"/>
      <c r="F28" s="98"/>
      <c r="G28" s="127"/>
      <c r="H28" s="239"/>
      <c r="I28" s="240"/>
      <c r="J28" s="240"/>
      <c r="K28" s="240"/>
      <c r="L28" s="240"/>
      <c r="M28" s="127"/>
      <c r="N28" s="127"/>
      <c r="O28" s="127"/>
      <c r="P28" s="127"/>
      <c r="Q28" s="127"/>
      <c r="R28" s="127"/>
      <c r="S28" s="127"/>
    </row>
    <row r="29" spans="2:19">
      <c r="B29" s="127"/>
      <c r="C29" s="127" t="s">
        <v>1001</v>
      </c>
      <c r="D29" s="127"/>
      <c r="E29" s="127"/>
      <c r="F29" s="127"/>
      <c r="G29" s="127"/>
      <c r="H29" s="97">
        <v>0</v>
      </c>
      <c r="I29" s="127"/>
      <c r="J29" s="100" t="s">
        <v>1181</v>
      </c>
      <c r="K29" s="127"/>
      <c r="L29" s="127"/>
      <c r="M29" s="127"/>
      <c r="N29" s="127"/>
      <c r="O29" s="127"/>
      <c r="P29" s="127"/>
      <c r="Q29" s="127"/>
      <c r="R29" s="127"/>
      <c r="S29" s="127"/>
    </row>
    <row r="30" spans="2:19">
      <c r="B30" s="127"/>
      <c r="C30" s="4" t="s">
        <v>1212</v>
      </c>
      <c r="D30" s="127"/>
      <c r="E30" s="127"/>
      <c r="F30" s="127"/>
      <c r="G30" s="127"/>
      <c r="H30" s="4" t="s">
        <v>1085</v>
      </c>
      <c r="I30" s="127"/>
      <c r="J30" s="100" t="s">
        <v>1182</v>
      </c>
      <c r="K30" s="127"/>
      <c r="L30" s="127"/>
      <c r="M30" s="127"/>
      <c r="N30" s="127"/>
      <c r="O30" s="127"/>
      <c r="P30" s="127"/>
      <c r="Q30" s="127"/>
      <c r="R30" s="127"/>
      <c r="S30" s="127"/>
    </row>
    <row r="31" spans="2:19">
      <c r="B31" s="127"/>
      <c r="C31" s="21" t="s">
        <v>1083</v>
      </c>
      <c r="D31" s="127"/>
      <c r="E31" s="127"/>
      <c r="F31" s="127"/>
      <c r="G31" s="127"/>
      <c r="H31" s="127"/>
      <c r="I31" s="127"/>
      <c r="J31" s="127"/>
      <c r="K31" s="127"/>
      <c r="L31" s="127"/>
      <c r="M31" s="127"/>
      <c r="N31" s="127"/>
      <c r="O31" s="127"/>
      <c r="P31" s="127"/>
      <c r="Q31" s="127"/>
      <c r="R31" s="127"/>
      <c r="S31" s="127"/>
    </row>
  </sheetData>
  <mergeCells count="3">
    <mergeCell ref="H27:H28"/>
    <mergeCell ref="I27:L28"/>
    <mergeCell ref="E1:F1"/>
  </mergeCells>
  <hyperlinks>
    <hyperlink ref="E1" location="'Matrix of Govt. Sources'!A1" display="Back to Matrix" xr:uid="{7AD9BA78-D6C9-4CB4-B194-DCB4005537B0}"/>
    <hyperlink ref="E1:F1" location="'Matrix '!A1" display="Back to Matrix" xr:uid="{22203245-62C1-46CC-99BE-34B8E4468E1C}"/>
  </hyperlink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EEDE68-B9B8-4707-A8A2-7A52C7BA7D16}">
  <dimension ref="B1:AD282"/>
  <sheetViews>
    <sheetView zoomScaleNormal="100" workbookViewId="0">
      <pane ySplit="1" topLeftCell="A2" activePane="bottomLeft" state="frozen"/>
      <selection pane="bottomLeft" activeCell="M5" sqref="M5:O5"/>
    </sheetView>
  </sheetViews>
  <sheetFormatPr defaultRowHeight="15"/>
  <cols>
    <col min="1" max="1" width="5.28515625" customWidth="1"/>
    <col min="2" max="2" width="6.7109375" customWidth="1"/>
    <col min="16" max="16" width="9.7109375" bestFit="1" customWidth="1"/>
    <col min="18" max="19" width="9.7109375" bestFit="1" customWidth="1"/>
  </cols>
  <sheetData>
    <row r="1" spans="2:15">
      <c r="E1" s="228" t="s">
        <v>1403</v>
      </c>
      <c r="F1" s="228"/>
    </row>
    <row r="2" spans="2:15" ht="21">
      <c r="B2" s="5" t="s">
        <v>1411</v>
      </c>
    </row>
    <row r="4" spans="2:15">
      <c r="C4" s="100" t="s">
        <v>1688</v>
      </c>
      <c r="M4" s="29"/>
      <c r="N4" s="29"/>
    </row>
    <row r="5" spans="2:15">
      <c r="C5" s="100" t="s">
        <v>1689</v>
      </c>
      <c r="M5" s="257" t="s">
        <v>1690</v>
      </c>
      <c r="N5" s="257"/>
      <c r="O5" s="257"/>
    </row>
    <row r="6" spans="2:15">
      <c r="M6" s="29"/>
      <c r="N6" s="29"/>
    </row>
    <row r="7" spans="2:15" ht="18.75">
      <c r="C7" s="2" t="s">
        <v>20</v>
      </c>
    </row>
    <row r="8" spans="2:15">
      <c r="C8" t="s">
        <v>23</v>
      </c>
      <c r="D8" t="s">
        <v>24</v>
      </c>
      <c r="F8" s="29" t="s">
        <v>780</v>
      </c>
      <c r="I8" s="26" t="s">
        <v>654</v>
      </c>
      <c r="M8" t="s">
        <v>782</v>
      </c>
      <c r="O8" t="s">
        <v>781</v>
      </c>
    </row>
    <row r="12" spans="2:15">
      <c r="L12" s="29" t="s">
        <v>754</v>
      </c>
    </row>
    <row r="13" spans="2:15">
      <c r="N13" s="29"/>
    </row>
    <row r="14" spans="2:15">
      <c r="N14" s="29"/>
    </row>
    <row r="15" spans="2:15">
      <c r="N15" s="29"/>
    </row>
    <row r="16" spans="2:15">
      <c r="N16" s="29"/>
    </row>
    <row r="17" spans="3:30">
      <c r="N17" s="29"/>
    </row>
    <row r="22" spans="3:30">
      <c r="L22">
        <f>20*144/1000</f>
        <v>2.88</v>
      </c>
      <c r="M22" t="s">
        <v>43</v>
      </c>
    </row>
    <row r="25" spans="3:30">
      <c r="L25" s="29"/>
      <c r="M25" s="29"/>
      <c r="N25" s="29"/>
      <c r="O25" s="29"/>
      <c r="P25" s="29"/>
      <c r="Q25" s="29"/>
      <c r="R25" s="29"/>
      <c r="S25" s="29"/>
      <c r="T25" s="29"/>
      <c r="U25" s="29"/>
      <c r="V25" s="29"/>
      <c r="W25" s="29"/>
      <c r="X25" s="29"/>
      <c r="Y25" s="29"/>
      <c r="Z25" s="29"/>
      <c r="AA25" s="29"/>
      <c r="AB25" s="29"/>
      <c r="AC25" s="29"/>
      <c r="AD25" s="29"/>
    </row>
    <row r="26" spans="3:30">
      <c r="C26" s="4" t="s">
        <v>37</v>
      </c>
      <c r="L26" s="29"/>
      <c r="M26" s="29" t="s">
        <v>762</v>
      </c>
      <c r="N26" s="29"/>
      <c r="O26" s="29"/>
      <c r="P26" s="29"/>
      <c r="Q26" s="29"/>
      <c r="R26" s="29"/>
      <c r="S26" s="29"/>
      <c r="T26" s="29"/>
      <c r="U26" s="29"/>
      <c r="V26" s="29"/>
      <c r="W26" s="29"/>
      <c r="X26" s="29"/>
      <c r="Y26" s="29"/>
      <c r="Z26" s="29"/>
      <c r="AA26" s="29"/>
      <c r="AB26" s="29"/>
      <c r="AC26" s="29"/>
      <c r="AD26" s="29"/>
    </row>
    <row r="27" spans="3:30">
      <c r="L27" s="29"/>
      <c r="M27" s="29"/>
      <c r="N27" s="29" t="s">
        <v>769</v>
      </c>
      <c r="O27" s="29"/>
      <c r="P27" s="29"/>
      <c r="Q27" s="29"/>
      <c r="R27" s="29"/>
      <c r="S27" s="29"/>
      <c r="T27" s="29"/>
      <c r="U27" s="29"/>
      <c r="V27" s="29"/>
      <c r="W27" s="29"/>
      <c r="X27" s="29"/>
      <c r="Y27" s="29"/>
      <c r="Z27" s="29"/>
      <c r="AA27" s="29"/>
      <c r="AB27" s="29"/>
      <c r="AC27" s="29"/>
      <c r="AD27" s="29"/>
    </row>
    <row r="28" spans="3:30">
      <c r="L28" s="29"/>
      <c r="M28" s="29"/>
      <c r="N28" s="29" t="s">
        <v>770</v>
      </c>
      <c r="O28" s="29"/>
      <c r="P28" s="29"/>
      <c r="Q28" s="29"/>
      <c r="R28" s="29"/>
      <c r="S28" s="29"/>
      <c r="T28" s="29"/>
      <c r="U28" s="29"/>
      <c r="V28" s="29"/>
      <c r="W28" s="29"/>
      <c r="X28" s="29"/>
      <c r="Y28" s="29"/>
      <c r="Z28" s="29"/>
      <c r="AA28" s="29"/>
      <c r="AB28" s="29"/>
      <c r="AC28" s="29"/>
      <c r="AD28" s="29"/>
    </row>
    <row r="29" spans="3:30">
      <c r="L29" s="29"/>
      <c r="M29" s="29"/>
      <c r="N29" s="29"/>
      <c r="O29" s="29"/>
      <c r="P29" s="29"/>
      <c r="Q29" s="29"/>
      <c r="R29" s="29"/>
      <c r="S29" s="29"/>
      <c r="T29" s="29"/>
      <c r="U29" s="29"/>
      <c r="V29" s="29"/>
      <c r="W29" s="29"/>
      <c r="X29" s="29"/>
      <c r="Y29" s="29"/>
      <c r="Z29" s="29"/>
      <c r="AA29" s="29"/>
      <c r="AB29" s="29"/>
      <c r="AC29" s="29"/>
      <c r="AD29" s="29"/>
    </row>
    <row r="30" spans="3:30">
      <c r="L30" s="29" t="s">
        <v>755</v>
      </c>
      <c r="M30" s="29"/>
      <c r="N30" s="29"/>
      <c r="O30" s="29"/>
      <c r="P30" s="29" t="s">
        <v>765</v>
      </c>
      <c r="Q30" s="29"/>
      <c r="R30" s="29"/>
      <c r="S30" s="29"/>
      <c r="T30" s="29"/>
      <c r="U30" s="29"/>
      <c r="V30" s="29"/>
      <c r="W30" s="29"/>
      <c r="X30" s="29"/>
      <c r="Y30" s="29"/>
      <c r="Z30" s="29"/>
      <c r="AA30" s="29"/>
      <c r="AB30" s="29"/>
      <c r="AC30" s="29"/>
      <c r="AD30" s="29"/>
    </row>
    <row r="31" spans="3:30">
      <c r="L31" s="29"/>
      <c r="M31" s="29" t="s">
        <v>756</v>
      </c>
      <c r="N31" s="29"/>
      <c r="O31" s="29"/>
      <c r="P31" s="255">
        <v>44105</v>
      </c>
      <c r="Q31" s="256" t="s">
        <v>757</v>
      </c>
      <c r="R31" s="255">
        <v>44469</v>
      </c>
      <c r="S31" s="29"/>
      <c r="T31" s="29"/>
      <c r="U31" s="29"/>
      <c r="V31" s="29"/>
      <c r="W31" s="29"/>
      <c r="X31" s="29"/>
      <c r="Y31" s="29"/>
      <c r="Z31" s="29"/>
      <c r="AA31" s="29"/>
      <c r="AB31" s="29"/>
      <c r="AC31" s="29"/>
      <c r="AD31" s="29"/>
    </row>
    <row r="32" spans="3:30">
      <c r="L32" s="29"/>
      <c r="M32" s="29" t="s">
        <v>758</v>
      </c>
      <c r="N32" s="29"/>
      <c r="O32" s="29"/>
      <c r="P32" s="29"/>
      <c r="Q32" s="29"/>
      <c r="R32" s="29"/>
      <c r="S32" s="29"/>
      <c r="T32" s="29"/>
      <c r="U32" s="29"/>
      <c r="V32" s="29"/>
      <c r="W32" s="29"/>
      <c r="X32" s="29"/>
      <c r="Y32" s="29"/>
      <c r="Z32" s="29"/>
      <c r="AA32" s="29"/>
      <c r="AB32" s="29"/>
      <c r="AC32" s="29"/>
      <c r="AD32" s="29"/>
    </row>
    <row r="33" spans="12:30">
      <c r="L33" s="29" t="s">
        <v>784</v>
      </c>
      <c r="M33" s="29"/>
      <c r="N33" s="29"/>
      <c r="O33" s="29"/>
      <c r="P33" s="29" t="s">
        <v>773</v>
      </c>
      <c r="Q33" s="29"/>
      <c r="R33" s="29" t="s">
        <v>775</v>
      </c>
      <c r="S33" s="29"/>
      <c r="T33" s="29"/>
      <c r="U33" s="29"/>
      <c r="V33" s="29"/>
      <c r="W33" s="29"/>
      <c r="X33" s="29" t="s">
        <v>778</v>
      </c>
      <c r="Y33" s="29"/>
      <c r="Z33" s="29"/>
      <c r="AA33" s="29"/>
      <c r="AB33" s="29"/>
      <c r="AC33" s="29"/>
      <c r="AD33" s="29"/>
    </row>
    <row r="34" spans="12:30">
      <c r="L34" s="29"/>
      <c r="M34" s="29"/>
      <c r="N34" s="29"/>
      <c r="O34" s="29"/>
      <c r="P34" s="29" t="s">
        <v>774</v>
      </c>
      <c r="Q34" s="29" t="s">
        <v>783</v>
      </c>
      <c r="R34" s="29"/>
      <c r="S34" s="29"/>
      <c r="T34" s="29"/>
      <c r="U34" s="29"/>
      <c r="V34" s="29"/>
      <c r="W34" s="29"/>
      <c r="X34" s="29"/>
      <c r="Y34" s="29"/>
      <c r="Z34" s="29"/>
      <c r="AA34" s="29"/>
      <c r="AB34" s="29"/>
      <c r="AC34" s="29"/>
      <c r="AD34" s="29"/>
    </row>
    <row r="35" spans="12:30">
      <c r="L35" s="29"/>
      <c r="M35" s="29"/>
      <c r="N35" s="29"/>
      <c r="O35" s="29"/>
      <c r="P35" s="29"/>
      <c r="Q35" s="29"/>
      <c r="R35" s="29"/>
      <c r="S35" s="29"/>
      <c r="T35" s="29"/>
      <c r="U35" s="29"/>
      <c r="V35" s="29"/>
      <c r="W35" s="29"/>
      <c r="X35" s="29"/>
      <c r="Y35" s="29"/>
      <c r="Z35" s="29"/>
      <c r="AA35" s="29"/>
      <c r="AB35" s="29"/>
      <c r="AC35" s="29"/>
      <c r="AD35" s="29"/>
    </row>
    <row r="36" spans="12:30">
      <c r="L36" s="29" t="s">
        <v>759</v>
      </c>
      <c r="M36" s="29"/>
      <c r="N36" s="29"/>
      <c r="O36" s="29" t="s">
        <v>777</v>
      </c>
      <c r="P36" s="29"/>
      <c r="Q36" s="29"/>
      <c r="R36" s="29"/>
      <c r="S36" s="29"/>
      <c r="T36" s="29"/>
      <c r="U36" s="29"/>
      <c r="V36" s="29"/>
      <c r="W36" s="29"/>
      <c r="X36" s="29"/>
      <c r="Y36" s="29"/>
      <c r="Z36" s="29"/>
      <c r="AA36" s="29"/>
      <c r="AB36" s="29"/>
      <c r="AC36" s="29"/>
      <c r="AD36" s="29"/>
    </row>
    <row r="37" spans="12:30">
      <c r="L37" s="29" t="s">
        <v>21</v>
      </c>
      <c r="M37" s="29" t="s">
        <v>765</v>
      </c>
      <c r="N37" s="29"/>
      <c r="O37" s="29" t="s">
        <v>766</v>
      </c>
      <c r="P37" s="29"/>
      <c r="Q37" s="29"/>
      <c r="R37" s="29"/>
      <c r="S37" s="29"/>
      <c r="T37" s="29"/>
      <c r="U37" s="29" t="s">
        <v>141</v>
      </c>
      <c r="V37" s="29"/>
      <c r="W37" s="29"/>
      <c r="X37" s="29" t="s">
        <v>766</v>
      </c>
      <c r="Y37" s="29"/>
      <c r="Z37" s="29"/>
      <c r="AA37" s="29"/>
      <c r="AB37" s="29"/>
      <c r="AC37" s="29"/>
      <c r="AD37" s="29" t="s">
        <v>245</v>
      </c>
    </row>
    <row r="38" spans="12:30">
      <c r="L38" s="29"/>
      <c r="M38" s="29"/>
      <c r="N38" s="29"/>
      <c r="O38" s="29" t="s">
        <v>767</v>
      </c>
      <c r="P38" s="255">
        <v>45566</v>
      </c>
      <c r="Q38" s="29"/>
      <c r="R38" s="29" t="s">
        <v>768</v>
      </c>
      <c r="S38" s="255">
        <v>46660</v>
      </c>
      <c r="T38" s="29"/>
      <c r="U38" s="29"/>
      <c r="V38" s="29"/>
      <c r="W38" s="29"/>
      <c r="X38" s="29" t="s">
        <v>767</v>
      </c>
      <c r="Y38" s="29"/>
      <c r="Z38" s="29"/>
      <c r="AA38" s="29" t="s">
        <v>768</v>
      </c>
      <c r="AB38" s="29"/>
      <c r="AC38" s="29"/>
      <c r="AD38" s="29"/>
    </row>
    <row r="39" spans="12:30">
      <c r="L39" s="29"/>
      <c r="M39" s="29"/>
      <c r="N39" s="29"/>
      <c r="O39" s="29"/>
      <c r="P39" s="29"/>
      <c r="Q39" s="29"/>
      <c r="R39" s="29"/>
      <c r="S39" s="29"/>
      <c r="T39" s="29"/>
      <c r="U39" s="29"/>
      <c r="V39" s="29"/>
      <c r="W39" s="29"/>
      <c r="X39" s="29"/>
      <c r="Y39" s="29"/>
      <c r="Z39" s="29"/>
      <c r="AA39" s="29"/>
      <c r="AB39" s="29"/>
      <c r="AC39" s="29"/>
      <c r="AD39" s="29"/>
    </row>
    <row r="40" spans="12:30">
      <c r="L40" s="29"/>
      <c r="M40" s="29"/>
      <c r="N40" s="29"/>
      <c r="O40" s="29"/>
      <c r="P40" s="29"/>
      <c r="Q40" s="29"/>
      <c r="R40" s="29"/>
      <c r="S40" s="29"/>
      <c r="T40" s="29"/>
      <c r="U40" s="29"/>
      <c r="V40" s="29"/>
      <c r="W40" s="29"/>
      <c r="X40" s="29"/>
      <c r="Y40" s="29"/>
      <c r="Z40" s="29"/>
      <c r="AA40" s="29"/>
      <c r="AB40" s="29"/>
      <c r="AC40" s="29"/>
      <c r="AD40" s="29"/>
    </row>
    <row r="41" spans="12:30">
      <c r="L41" s="29"/>
      <c r="M41" s="29"/>
      <c r="N41" s="29"/>
      <c r="O41" s="29"/>
      <c r="P41" s="29"/>
      <c r="Q41" s="29"/>
      <c r="R41" s="29"/>
      <c r="S41" s="29"/>
      <c r="T41" s="29"/>
      <c r="U41" s="29"/>
      <c r="V41" s="29"/>
      <c r="W41" s="29"/>
      <c r="X41" s="29"/>
      <c r="Y41" s="29"/>
      <c r="Z41" s="29"/>
      <c r="AA41" s="29"/>
      <c r="AB41" s="29"/>
      <c r="AC41" s="29"/>
      <c r="AD41" s="29"/>
    </row>
    <row r="42" spans="12:30">
      <c r="L42" s="29"/>
      <c r="M42" s="29"/>
      <c r="N42" s="29"/>
      <c r="O42" s="29"/>
      <c r="P42" s="29"/>
      <c r="Q42" s="29"/>
      <c r="R42" s="29"/>
      <c r="S42" s="29"/>
      <c r="T42" s="29"/>
      <c r="U42" s="29"/>
      <c r="V42" s="29"/>
      <c r="W42" s="29"/>
      <c r="X42" s="29"/>
      <c r="Y42" s="29"/>
      <c r="Z42" s="29"/>
      <c r="AA42" s="29"/>
      <c r="AB42" s="29"/>
      <c r="AC42" s="29"/>
      <c r="AD42" s="29"/>
    </row>
    <row r="43" spans="12:30">
      <c r="L43" s="29"/>
      <c r="M43" s="29"/>
      <c r="N43" s="29"/>
      <c r="O43" s="29"/>
      <c r="P43" s="29"/>
      <c r="Q43" s="29"/>
      <c r="R43" s="29"/>
      <c r="S43" s="29"/>
      <c r="T43" s="29"/>
      <c r="U43" s="29"/>
      <c r="V43" s="29"/>
      <c r="W43" s="29"/>
      <c r="X43" s="29"/>
      <c r="Y43" s="29"/>
      <c r="Z43" s="29"/>
      <c r="AA43" s="29"/>
      <c r="AB43" s="29"/>
      <c r="AC43" s="29"/>
      <c r="AD43" s="29"/>
    </row>
    <row r="44" spans="12:30">
      <c r="L44" s="29" t="s">
        <v>760</v>
      </c>
      <c r="M44" s="29"/>
      <c r="N44" s="29"/>
      <c r="O44" s="29"/>
      <c r="P44" s="29"/>
      <c r="Q44" s="29"/>
      <c r="R44" s="29"/>
      <c r="S44" s="29"/>
      <c r="T44" s="29"/>
      <c r="U44" s="29"/>
      <c r="V44" s="29"/>
      <c r="W44" s="29"/>
      <c r="X44" s="29"/>
      <c r="Y44" s="29"/>
      <c r="Z44" s="29"/>
      <c r="AA44" s="29"/>
      <c r="AB44" s="29"/>
      <c r="AC44" s="29"/>
      <c r="AD44" s="29"/>
    </row>
    <row r="45" spans="12:30">
      <c r="L45" s="29"/>
      <c r="M45" s="29" t="s">
        <v>761</v>
      </c>
      <c r="N45" s="29"/>
      <c r="O45" s="29"/>
      <c r="P45" s="29"/>
      <c r="Q45" s="29"/>
      <c r="R45" s="29"/>
      <c r="S45" s="29"/>
      <c r="T45" s="29"/>
      <c r="U45" s="29"/>
      <c r="V45" s="29"/>
      <c r="W45" s="29"/>
      <c r="X45" s="29"/>
      <c r="Y45" s="29"/>
      <c r="Z45" s="29"/>
      <c r="AA45" s="29"/>
      <c r="AB45" s="29"/>
      <c r="AC45" s="29"/>
      <c r="AD45" s="29"/>
    </row>
    <row r="46" spans="12:30">
      <c r="L46" s="29"/>
      <c r="M46" s="29"/>
      <c r="N46" s="29" t="s">
        <v>764</v>
      </c>
      <c r="O46" s="29"/>
      <c r="P46" s="29"/>
      <c r="Q46" s="29"/>
      <c r="R46" s="29"/>
      <c r="S46" s="29"/>
      <c r="T46" s="29"/>
      <c r="U46" s="29"/>
      <c r="V46" s="29"/>
      <c r="W46" s="29"/>
      <c r="X46" s="29"/>
      <c r="Y46" s="29"/>
      <c r="Z46" s="29"/>
      <c r="AA46" s="29"/>
      <c r="AB46" s="29"/>
      <c r="AC46" s="29"/>
      <c r="AD46" s="29"/>
    </row>
    <row r="47" spans="12:30">
      <c r="L47" s="29"/>
      <c r="M47" s="29"/>
      <c r="N47" s="29"/>
      <c r="O47" s="29"/>
      <c r="P47" s="29"/>
      <c r="Q47" s="29"/>
      <c r="R47" s="29"/>
      <c r="S47" s="29"/>
      <c r="T47" s="29"/>
      <c r="U47" s="29"/>
      <c r="V47" s="29"/>
      <c r="W47" s="29"/>
      <c r="X47" s="29"/>
      <c r="Y47" s="29"/>
      <c r="Z47" s="29"/>
      <c r="AA47" s="29"/>
      <c r="AB47" s="29"/>
      <c r="AC47" s="29"/>
      <c r="AD47" s="29"/>
    </row>
    <row r="48" spans="12:30">
      <c r="L48" s="29"/>
      <c r="M48" s="29"/>
      <c r="N48" s="29"/>
      <c r="O48" s="29"/>
      <c r="P48" s="29"/>
      <c r="Q48" s="29"/>
      <c r="R48" s="29"/>
      <c r="S48" s="29"/>
      <c r="T48" s="29"/>
      <c r="U48" s="29"/>
      <c r="V48" s="29"/>
      <c r="W48" s="29"/>
      <c r="X48" s="29"/>
      <c r="Y48" s="29"/>
      <c r="Z48" s="29"/>
      <c r="AA48" s="29"/>
      <c r="AB48" s="29"/>
      <c r="AC48" s="29"/>
      <c r="AD48" s="29"/>
    </row>
    <row r="49" spans="12:30">
      <c r="L49" s="29"/>
      <c r="M49" s="29" t="s">
        <v>763</v>
      </c>
      <c r="N49" s="29"/>
      <c r="O49" s="29"/>
      <c r="P49" s="29"/>
      <c r="Q49" s="29"/>
      <c r="R49" s="29"/>
      <c r="S49" s="29"/>
      <c r="T49" s="29"/>
      <c r="U49" s="29"/>
      <c r="V49" s="29"/>
      <c r="W49" s="29"/>
      <c r="X49" s="29"/>
      <c r="Y49" s="29"/>
      <c r="Z49" s="29"/>
      <c r="AA49" s="29"/>
      <c r="AB49" s="29"/>
      <c r="AC49" s="29"/>
      <c r="AD49" s="29"/>
    </row>
    <row r="50" spans="12:30">
      <c r="L50" s="29"/>
      <c r="M50" s="29"/>
      <c r="N50" s="29"/>
      <c r="O50" s="29"/>
      <c r="P50" s="29"/>
      <c r="Q50" s="29"/>
      <c r="R50" s="29"/>
      <c r="S50" s="29"/>
      <c r="T50" s="29"/>
      <c r="U50" s="29"/>
      <c r="V50" s="29"/>
      <c r="W50" s="29"/>
      <c r="X50" s="29"/>
      <c r="Y50" s="29"/>
      <c r="Z50" s="29"/>
      <c r="AA50" s="29"/>
      <c r="AB50" s="29"/>
      <c r="AC50" s="29"/>
      <c r="AD50" s="29"/>
    </row>
    <row r="51" spans="12:30">
      <c r="L51" s="29"/>
      <c r="M51" s="29"/>
      <c r="N51" s="29"/>
      <c r="O51" s="29"/>
      <c r="P51" s="29"/>
      <c r="Q51" s="29"/>
      <c r="R51" s="29"/>
      <c r="S51" s="29"/>
      <c r="T51" s="29"/>
      <c r="U51" s="29"/>
      <c r="V51" s="29"/>
      <c r="W51" s="29"/>
      <c r="X51" s="29"/>
      <c r="Y51" s="29"/>
      <c r="Z51" s="29"/>
      <c r="AA51" s="29"/>
      <c r="AB51" s="29"/>
      <c r="AC51" s="29"/>
      <c r="AD51" s="29"/>
    </row>
    <row r="52" spans="12:30">
      <c r="L52" s="29"/>
      <c r="M52" s="29"/>
      <c r="N52" s="29"/>
      <c r="O52" s="29"/>
      <c r="P52" s="29"/>
      <c r="Q52" s="29"/>
      <c r="R52" s="29"/>
      <c r="S52" s="29"/>
      <c r="T52" s="29"/>
      <c r="U52" s="29"/>
      <c r="V52" s="29"/>
      <c r="W52" s="29"/>
      <c r="X52" s="29"/>
      <c r="Y52" s="29"/>
      <c r="Z52" s="29"/>
      <c r="AA52" s="29"/>
      <c r="AB52" s="29"/>
      <c r="AC52" s="29"/>
      <c r="AD52" s="29"/>
    </row>
    <row r="53" spans="12:30">
      <c r="L53" s="29"/>
      <c r="M53" s="29"/>
      <c r="N53" s="29"/>
      <c r="O53" s="29"/>
      <c r="P53" s="29"/>
      <c r="Q53" s="29"/>
      <c r="R53" s="29"/>
      <c r="S53" s="29"/>
      <c r="T53" s="29"/>
      <c r="U53" s="29"/>
      <c r="V53" s="29"/>
      <c r="W53" s="29"/>
      <c r="X53" s="29"/>
      <c r="Y53" s="29"/>
      <c r="Z53" s="29"/>
      <c r="AA53" s="29"/>
      <c r="AB53" s="29"/>
      <c r="AC53" s="29"/>
      <c r="AD53" s="29"/>
    </row>
    <row r="82" spans="12:17">
      <c r="L82" s="54" t="s">
        <v>771</v>
      </c>
      <c r="Q82" s="53" t="s">
        <v>776</v>
      </c>
    </row>
    <row r="83" spans="12:17">
      <c r="M83" s="54" t="s">
        <v>772</v>
      </c>
    </row>
    <row r="113" spans="12:12">
      <c r="L113" t="s">
        <v>38</v>
      </c>
    </row>
    <row r="114" spans="12:12">
      <c r="L114" t="s">
        <v>42</v>
      </c>
    </row>
    <row r="156" spans="12:13">
      <c r="L156" s="53" t="s">
        <v>779</v>
      </c>
    </row>
    <row r="159" spans="12:13">
      <c r="L159" s="56">
        <v>0.375</v>
      </c>
      <c r="M159" s="57">
        <v>44294</v>
      </c>
    </row>
    <row r="160" spans="12:13">
      <c r="L160" s="56">
        <v>0.54166666666666663</v>
      </c>
      <c r="M160" s="57">
        <v>44314</v>
      </c>
    </row>
    <row r="162" spans="12:12">
      <c r="L162" s="10" t="s">
        <v>797</v>
      </c>
    </row>
    <row r="192" spans="12:13">
      <c r="L192" s="6">
        <v>0.75</v>
      </c>
      <c r="M192" t="s">
        <v>40</v>
      </c>
    </row>
    <row r="193" spans="12:13">
      <c r="L193" s="6">
        <v>0.25</v>
      </c>
      <c r="M193" t="s">
        <v>39</v>
      </c>
    </row>
    <row r="194" spans="12:13">
      <c r="L194" t="s">
        <v>41</v>
      </c>
    </row>
    <row r="231" spans="3:5" ht="18.75">
      <c r="C231" s="2" t="s">
        <v>798</v>
      </c>
    </row>
    <row r="233" spans="3:5">
      <c r="D233" t="s">
        <v>799</v>
      </c>
    </row>
    <row r="234" spans="3:5">
      <c r="D234" t="s">
        <v>801</v>
      </c>
    </row>
    <row r="235" spans="3:5">
      <c r="E235" s="4" t="s">
        <v>800</v>
      </c>
    </row>
    <row r="236" spans="3:5">
      <c r="E236" s="4" t="s">
        <v>802</v>
      </c>
    </row>
    <row r="237" spans="3:5">
      <c r="E237" s="4" t="s">
        <v>803</v>
      </c>
    </row>
    <row r="238" spans="3:5">
      <c r="E238" s="4" t="s">
        <v>804</v>
      </c>
    </row>
    <row r="239" spans="3:5">
      <c r="D239" t="s">
        <v>805</v>
      </c>
    </row>
    <row r="241" spans="4:5">
      <c r="D241" t="s">
        <v>806</v>
      </c>
    </row>
    <row r="243" spans="4:5">
      <c r="D243" t="s">
        <v>807</v>
      </c>
    </row>
    <row r="244" spans="4:5">
      <c r="E244" t="s">
        <v>808</v>
      </c>
    </row>
    <row r="245" spans="4:5">
      <c r="E245" t="s">
        <v>809</v>
      </c>
    </row>
    <row r="247" spans="4:5">
      <c r="D247" t="s">
        <v>810</v>
      </c>
    </row>
    <row r="248" spans="4:5">
      <c r="E248" t="s">
        <v>813</v>
      </c>
    </row>
    <row r="249" spans="4:5">
      <c r="E249" t="s">
        <v>814</v>
      </c>
    </row>
    <row r="250" spans="4:5">
      <c r="E250" t="s">
        <v>815</v>
      </c>
    </row>
    <row r="251" spans="4:5">
      <c r="E251" t="s">
        <v>816</v>
      </c>
    </row>
    <row r="253" spans="4:5">
      <c r="D253" t="s">
        <v>811</v>
      </c>
    </row>
    <row r="254" spans="4:5">
      <c r="E254" t="s">
        <v>812</v>
      </c>
    </row>
    <row r="255" spans="4:5">
      <c r="E255" t="s">
        <v>817</v>
      </c>
    </row>
    <row r="257" spans="4:5">
      <c r="D257" t="s">
        <v>819</v>
      </c>
    </row>
    <row r="258" spans="4:5">
      <c r="E258" t="s">
        <v>818</v>
      </c>
    </row>
    <row r="260" spans="4:5">
      <c r="D260" t="s">
        <v>820</v>
      </c>
    </row>
    <row r="262" spans="4:5">
      <c r="D262" s="4" t="s">
        <v>823</v>
      </c>
    </row>
    <row r="263" spans="4:5">
      <c r="E263" t="s">
        <v>821</v>
      </c>
    </row>
    <row r="264" spans="4:5">
      <c r="E264" t="s">
        <v>822</v>
      </c>
    </row>
    <row r="265" spans="4:5">
      <c r="E265" t="s">
        <v>824</v>
      </c>
    </row>
    <row r="267" spans="4:5">
      <c r="E267" t="s">
        <v>831</v>
      </c>
    </row>
    <row r="268" spans="4:5">
      <c r="E268" s="60" t="s">
        <v>832</v>
      </c>
    </row>
    <row r="269" spans="4:5">
      <c r="E269" s="60" t="s">
        <v>833</v>
      </c>
    </row>
    <row r="270" spans="4:5">
      <c r="E270" s="60" t="s">
        <v>834</v>
      </c>
    </row>
    <row r="273" spans="4:5">
      <c r="D273" t="s">
        <v>827</v>
      </c>
    </row>
    <row r="274" spans="4:5">
      <c r="D274" t="s">
        <v>825</v>
      </c>
    </row>
    <row r="275" spans="4:5">
      <c r="E275" t="s">
        <v>826</v>
      </c>
    </row>
    <row r="276" spans="4:5">
      <c r="E276" t="s">
        <v>828</v>
      </c>
    </row>
    <row r="277" spans="4:5">
      <c r="E277" t="s">
        <v>839</v>
      </c>
    </row>
    <row r="279" spans="4:5">
      <c r="D279" t="s">
        <v>835</v>
      </c>
    </row>
    <row r="280" spans="4:5">
      <c r="E280" t="s">
        <v>836</v>
      </c>
    </row>
    <row r="281" spans="4:5">
      <c r="E281" t="s">
        <v>837</v>
      </c>
    </row>
    <row r="282" spans="4:5">
      <c r="E282" t="s">
        <v>838</v>
      </c>
    </row>
  </sheetData>
  <mergeCells count="2">
    <mergeCell ref="E1:F1"/>
    <mergeCell ref="M5:O5"/>
  </mergeCells>
  <hyperlinks>
    <hyperlink ref="E1" location="'Matrix of Govt. Sources'!A1" display="Back to Matrix" xr:uid="{59EB747C-261D-47E5-8EEA-D82C0D4DFE51}"/>
    <hyperlink ref="E1:F1" location="'Matrix '!A19" display="Back to Matrix" xr:uid="{BD9FF99B-4AC8-46BD-A8D3-F1134970B44A}"/>
    <hyperlink ref="M5" location="'Metro Bond Trails Develop'!A23" display="'Metro Bond Trails Develop" xr:uid="{2137AF52-A4E2-4103-B063-3E7E99BBB6EC}"/>
  </hyperlinks>
  <pageMargins left="0.7" right="0.7" top="0.75" bottom="0.75" header="0.3" footer="0.3"/>
  <pageSetup orientation="portrait" horizontalDpi="0" verticalDpi="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490491-5301-46BE-B579-9ACF5DDEC8C4}">
  <dimension ref="B1:R50"/>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286</v>
      </c>
    </row>
    <row r="3" spans="2:6">
      <c r="C3" t="s">
        <v>287</v>
      </c>
    </row>
    <row r="4" spans="2:6">
      <c r="C4" s="10" t="s">
        <v>285</v>
      </c>
    </row>
    <row r="6" spans="2:6">
      <c r="C6" s="4" t="s">
        <v>293</v>
      </c>
    </row>
    <row r="7" spans="2:6">
      <c r="C7" s="10" t="s">
        <v>292</v>
      </c>
    </row>
    <row r="9" spans="2:6">
      <c r="C9" s="4" t="s">
        <v>294</v>
      </c>
    </row>
    <row r="10" spans="2:6">
      <c r="B10" s="29"/>
      <c r="C10" s="28" t="s">
        <v>305</v>
      </c>
    </row>
    <row r="12" spans="2:6">
      <c r="C12" s="4" t="s">
        <v>295</v>
      </c>
    </row>
    <row r="13" spans="2:6">
      <c r="C13" s="28" t="s">
        <v>304</v>
      </c>
    </row>
    <row r="14" spans="2:6">
      <c r="C14" s="28"/>
    </row>
    <row r="15" spans="2:6">
      <c r="C15" s="4" t="s">
        <v>307</v>
      </c>
    </row>
    <row r="16" spans="2:6">
      <c r="C16" s="10" t="s">
        <v>306</v>
      </c>
    </row>
    <row r="17" spans="3:5">
      <c r="C17" s="28"/>
    </row>
    <row r="18" spans="3:5">
      <c r="C18" s="4" t="s">
        <v>308</v>
      </c>
    </row>
    <row r="19" spans="3:5">
      <c r="C19" s="10" t="s">
        <v>309</v>
      </c>
    </row>
    <row r="20" spans="3:5">
      <c r="C20" t="s">
        <v>310</v>
      </c>
    </row>
    <row r="22" spans="3:5">
      <c r="C22" s="4" t="s">
        <v>313</v>
      </c>
    </row>
    <row r="23" spans="3:5">
      <c r="C23" s="10" t="s">
        <v>314</v>
      </c>
    </row>
    <row r="24" spans="3:5">
      <c r="C24" s="10"/>
      <c r="D24" s="4" t="s">
        <v>315</v>
      </c>
    </row>
    <row r="25" spans="3:5">
      <c r="D25" s="10" t="s">
        <v>316</v>
      </c>
    </row>
    <row r="27" spans="3:5">
      <c r="C27" t="s">
        <v>296</v>
      </c>
    </row>
    <row r="28" spans="3:5">
      <c r="C28" s="26" t="s">
        <v>297</v>
      </c>
    </row>
    <row r="30" spans="3:5">
      <c r="C30" s="4" t="s">
        <v>298</v>
      </c>
      <c r="E30" s="10" t="s">
        <v>299</v>
      </c>
    </row>
    <row r="31" spans="3:5">
      <c r="D31" s="27" t="s">
        <v>300</v>
      </c>
    </row>
    <row r="32" spans="3:5">
      <c r="D32" s="10" t="s">
        <v>301</v>
      </c>
    </row>
    <row r="33" spans="3:18">
      <c r="D33" t="s">
        <v>302</v>
      </c>
    </row>
    <row r="34" spans="3:18">
      <c r="D34" s="10" t="s">
        <v>303</v>
      </c>
    </row>
    <row r="36" spans="3:18">
      <c r="C36" s="4" t="s">
        <v>311</v>
      </c>
    </row>
    <row r="37" spans="3:18">
      <c r="C37" s="10" t="s">
        <v>312</v>
      </c>
    </row>
    <row r="42" spans="3:18" ht="24.75" customHeight="1">
      <c r="C42" s="2" t="s">
        <v>624</v>
      </c>
    </row>
    <row r="43" spans="3:18" ht="86.25" customHeight="1">
      <c r="C43" s="230" t="s">
        <v>623</v>
      </c>
      <c r="D43" s="230"/>
      <c r="E43" s="230"/>
      <c r="F43" s="230"/>
      <c r="G43" s="230"/>
      <c r="H43" s="230"/>
      <c r="I43" s="230"/>
      <c r="J43" s="230"/>
      <c r="K43" s="230"/>
      <c r="L43" s="230"/>
      <c r="M43" s="230"/>
      <c r="N43" s="230"/>
      <c r="O43" s="230"/>
      <c r="P43" s="230"/>
      <c r="Q43" s="230"/>
      <c r="R43" s="230"/>
    </row>
    <row r="48" spans="3:18">
      <c r="C48" s="4" t="s">
        <v>1013</v>
      </c>
    </row>
    <row r="49" spans="3:3">
      <c r="C49" s="4" t="s">
        <v>1014</v>
      </c>
    </row>
    <row r="50" spans="3:3">
      <c r="C50" s="10" t="s">
        <v>1012</v>
      </c>
    </row>
  </sheetData>
  <mergeCells count="2">
    <mergeCell ref="C43:R43"/>
    <mergeCell ref="E1:F1"/>
  </mergeCells>
  <hyperlinks>
    <hyperlink ref="D34" r:id="rId1" xr:uid="{C1CA0A37-B9DB-4AF8-92A6-6C83A79377E2}"/>
    <hyperlink ref="D32" r:id="rId2" xr:uid="{52CF06B0-9F62-4995-A817-EEDA0576C95D}"/>
    <hyperlink ref="E30" r:id="rId3" display="https://swtrails.org/" xr:uid="{E91494C3-D37D-4FED-8817-B63966C39159}"/>
    <hyperlink ref="C13" r:id="rId4" xr:uid="{FC83A211-D8A9-4494-AE50-0458E86C4AFD}"/>
    <hyperlink ref="C10" r:id="rId5" xr:uid="{6DC09FBD-1D08-48EF-8F83-435EB641E2BF}"/>
    <hyperlink ref="C16" r:id="rId6" location="mapTheme=az" xr:uid="{FC545F6E-5063-414E-BF29-2D3EF887173A}"/>
    <hyperlink ref="C19" r:id="rId7" location="mapTheme=tspBike" xr:uid="{49FBE4FE-FE87-4DDC-887D-340E23276CDF}"/>
    <hyperlink ref="C37" r:id="rId8" xr:uid="{2B29EDA3-53FE-4CBD-814F-0917C833BD42}"/>
    <hyperlink ref="C23" r:id="rId9" location="mapTheme=tsp" xr:uid="{512534A5-4A75-4BD2-BEBF-0A9E580EF39D}"/>
    <hyperlink ref="D25" r:id="rId10" xr:uid="{FD5414C0-9244-41CC-BA09-E6C4CC4FF799}"/>
    <hyperlink ref="E1" location="'Matrix of Govt. Sources'!A1" display="Back to Matrix" xr:uid="{E7AB7FEC-E76C-44D5-9BC2-18EEB4B17386}"/>
    <hyperlink ref="E1:F1" location="'Matrix '!A1" display="Back to Matrix" xr:uid="{50147B44-0260-4419-9558-E78E05B156BE}"/>
  </hyperlink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3DD700-C5A7-44BE-9B39-3C2A41EF9D43}">
  <dimension ref="B1:G266"/>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743</v>
      </c>
    </row>
    <row r="4" spans="2:6" ht="15.75">
      <c r="C4" s="52" t="s">
        <v>744</v>
      </c>
    </row>
    <row r="5" spans="2:6">
      <c r="C5" t="s">
        <v>745</v>
      </c>
    </row>
    <row r="54" spans="2:3">
      <c r="C54" t="s">
        <v>746</v>
      </c>
    </row>
    <row r="57" spans="2:3" ht="15.75">
      <c r="B57" s="52" t="s">
        <v>747</v>
      </c>
    </row>
    <row r="142" spans="2:2" ht="15.75">
      <c r="B142" s="52" t="s">
        <v>748</v>
      </c>
    </row>
    <row r="170" spans="3:7">
      <c r="C170" s="4" t="s">
        <v>749</v>
      </c>
      <c r="G170" s="26" t="s">
        <v>750</v>
      </c>
    </row>
    <row r="228" spans="3:3">
      <c r="C228" s="4" t="s">
        <v>751</v>
      </c>
    </row>
    <row r="261" spans="3:7" ht="18.75">
      <c r="C261" s="2" t="s">
        <v>752</v>
      </c>
      <c r="G261" s="10" t="s">
        <v>753</v>
      </c>
    </row>
    <row r="266" spans="3:7" ht="18.75">
      <c r="C266" s="2" t="s">
        <v>929</v>
      </c>
    </row>
  </sheetData>
  <mergeCells count="1">
    <mergeCell ref="E1:F1"/>
  </mergeCells>
  <hyperlinks>
    <hyperlink ref="E1" location="'Matrix of Govt. Sources'!A1" display="Back to Matrix" xr:uid="{7FE13FEA-5168-4DD4-B3C0-AFDF2ADEF76A}"/>
    <hyperlink ref="E1:F1" location="'Matrix '!A1" display="Back to Matrix" xr:uid="{53D3B794-45D8-4728-BCFA-F2EC711C0F4B}"/>
  </hyperlinks>
  <pageMargins left="0.7" right="0.7" top="0.75" bottom="0.75" header="0.3" footer="0.3"/>
  <pageSetup orientation="portrait" horizontalDpi="0" verticalDpi="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002711-8C92-4397-98C2-97CF09485396}">
  <dimension ref="B1:F9"/>
  <sheetViews>
    <sheetView workbookViewId="0">
      <pane ySplit="1" topLeftCell="A2" activePane="bottomLeft" state="frozen"/>
      <selection pane="bottomLeft" activeCell="E1" sqref="E1:F1"/>
    </sheetView>
  </sheetViews>
  <sheetFormatPr defaultRowHeight="15"/>
  <sheetData>
    <row r="1" spans="2:6">
      <c r="E1" s="228" t="s">
        <v>1403</v>
      </c>
      <c r="F1" s="228"/>
    </row>
    <row r="2" spans="2:6" ht="18.75">
      <c r="B2" s="2" t="s">
        <v>103</v>
      </c>
    </row>
    <row r="4" spans="2:6">
      <c r="C4" s="22" t="s">
        <v>114</v>
      </c>
    </row>
    <row r="5" spans="2:6">
      <c r="C5" t="s">
        <v>115</v>
      </c>
    </row>
    <row r="7" spans="2:6">
      <c r="C7" s="22" t="s">
        <v>129</v>
      </c>
    </row>
    <row r="8" spans="2:6">
      <c r="C8" t="s">
        <v>127</v>
      </c>
    </row>
    <row r="9" spans="2:6">
      <c r="C9" t="s">
        <v>128</v>
      </c>
    </row>
  </sheetData>
  <mergeCells count="1">
    <mergeCell ref="E1:F1"/>
  </mergeCells>
  <hyperlinks>
    <hyperlink ref="E1" location="'Matrix of Govt. Sources'!A1" display="Back to Matrix" xr:uid="{C1198F05-EDD4-4757-A12A-D79F6DA36FE7}"/>
    <hyperlink ref="E1:F1" location="'Matrix '!A1" display="Back to Matrix" xr:uid="{AE6319BC-4E94-45AB-8131-830C442DB8DA}"/>
  </hyperlink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823CA-D3C5-4E34-8617-A370DE4284FA}">
  <dimension ref="B1:K93"/>
  <sheetViews>
    <sheetView workbookViewId="0">
      <pane ySplit="1" topLeftCell="A2" activePane="bottomLeft" state="frozen"/>
      <selection pane="bottomLeft" activeCell="A37" sqref="A37"/>
    </sheetView>
  </sheetViews>
  <sheetFormatPr defaultRowHeight="15"/>
  <sheetData>
    <row r="1" spans="2:9">
      <c r="E1" s="228" t="s">
        <v>1403</v>
      </c>
      <c r="F1" s="228"/>
    </row>
    <row r="3" spans="2:9" ht="18.75">
      <c r="B3" s="2" t="s">
        <v>25</v>
      </c>
    </row>
    <row r="6" spans="2:9">
      <c r="C6" s="4" t="s">
        <v>26</v>
      </c>
      <c r="D6" s="4" t="s">
        <v>27</v>
      </c>
      <c r="I6" t="s">
        <v>28</v>
      </c>
    </row>
    <row r="23" spans="3:11">
      <c r="C23" t="s">
        <v>31</v>
      </c>
    </row>
    <row r="24" spans="3:11">
      <c r="C24" t="s">
        <v>30</v>
      </c>
    </row>
    <row r="25" spans="3:11">
      <c r="C25" t="s">
        <v>29</v>
      </c>
    </row>
    <row r="26" spans="3:11">
      <c r="C26" t="s">
        <v>32</v>
      </c>
    </row>
    <row r="27" spans="3:11">
      <c r="D27" t="s">
        <v>33</v>
      </c>
    </row>
    <row r="28" spans="3:11">
      <c r="C28" t="s">
        <v>34</v>
      </c>
    </row>
    <row r="31" spans="3:11">
      <c r="K31" t="s">
        <v>35</v>
      </c>
    </row>
    <row r="55" spans="11:11">
      <c r="K55" t="s">
        <v>36</v>
      </c>
    </row>
    <row r="81" spans="2:2" ht="18.75">
      <c r="B81" s="2" t="s">
        <v>787</v>
      </c>
    </row>
    <row r="82" spans="2:2" ht="18.75">
      <c r="B82" s="2" t="s">
        <v>630</v>
      </c>
    </row>
    <row r="83" spans="2:2">
      <c r="B83" s="10" t="s">
        <v>785</v>
      </c>
    </row>
    <row r="85" spans="2:2">
      <c r="B85" s="10" t="s">
        <v>786</v>
      </c>
    </row>
    <row r="91" spans="2:2" ht="18.75">
      <c r="B91" s="2" t="s">
        <v>791</v>
      </c>
    </row>
    <row r="92" spans="2:2" ht="18.75">
      <c r="B92" s="2"/>
    </row>
    <row r="93" spans="2:2">
      <c r="B93" s="10" t="s">
        <v>753</v>
      </c>
    </row>
  </sheetData>
  <mergeCells count="1">
    <mergeCell ref="E1:F1"/>
  </mergeCells>
  <hyperlinks>
    <hyperlink ref="E1" location="'Matrix of Govt. Sources'!A1" display="Back to Matrix" xr:uid="{FACA5736-6E5D-49D7-8DD4-B5992C4F5795}"/>
    <hyperlink ref="E1:F1" location="'Matrix '!A1" display="Back to Matrix" xr:uid="{7F6F671F-6B83-4E97-B9E3-513DBF0DED70}"/>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E055FF-5B3B-40DB-B5B9-842B912A4233}">
  <dimension ref="B1:V28"/>
  <sheetViews>
    <sheetView workbookViewId="0">
      <pane ySplit="1" topLeftCell="A2" activePane="bottomLeft" state="frozen"/>
      <selection pane="bottomLeft" activeCell="E1" sqref="E1:F1"/>
    </sheetView>
  </sheetViews>
  <sheetFormatPr defaultRowHeight="15"/>
  <cols>
    <col min="13" max="13" width="11" customWidth="1"/>
    <col min="21" max="21" width="9.140625" customWidth="1"/>
  </cols>
  <sheetData>
    <row r="1" spans="2:22">
      <c r="E1" s="228" t="s">
        <v>1403</v>
      </c>
      <c r="F1" s="228"/>
    </row>
    <row r="2" spans="2:22" ht="18.75">
      <c r="B2" s="2" t="s">
        <v>690</v>
      </c>
      <c r="R2" s="71">
        <f>SUM(R4:R9)</f>
        <v>838</v>
      </c>
      <c r="S2" t="s">
        <v>926</v>
      </c>
    </row>
    <row r="3" spans="2:22">
      <c r="B3" t="s">
        <v>1333</v>
      </c>
      <c r="M3" s="4" t="s">
        <v>724</v>
      </c>
    </row>
    <row r="4" spans="2:22">
      <c r="B4" t="s">
        <v>727</v>
      </c>
      <c r="I4" s="11" t="s">
        <v>928</v>
      </c>
      <c r="M4" t="s">
        <v>1334</v>
      </c>
      <c r="N4" t="s">
        <v>1336</v>
      </c>
      <c r="R4" s="71">
        <v>135.6</v>
      </c>
      <c r="S4" t="s">
        <v>924</v>
      </c>
    </row>
    <row r="5" spans="2:22">
      <c r="C5" t="s">
        <v>691</v>
      </c>
      <c r="I5" s="11">
        <v>40</v>
      </c>
      <c r="J5" s="66">
        <f>I5/I$12</f>
        <v>8.4210526315789472E-2</v>
      </c>
      <c r="M5" t="s">
        <v>1337</v>
      </c>
      <c r="N5" t="s">
        <v>725</v>
      </c>
      <c r="R5" s="71">
        <v>227.4</v>
      </c>
      <c r="S5" t="s">
        <v>924</v>
      </c>
      <c r="U5" s="30">
        <v>14780</v>
      </c>
      <c r="V5" t="s">
        <v>927</v>
      </c>
    </row>
    <row r="6" spans="2:22">
      <c r="C6" t="s">
        <v>692</v>
      </c>
      <c r="I6" s="11">
        <v>92</v>
      </c>
      <c r="J6" s="66">
        <f t="shared" ref="J6:J11" si="0">I6/I$12</f>
        <v>0.19368421052631579</v>
      </c>
      <c r="M6">
        <v>2113</v>
      </c>
      <c r="N6" t="s">
        <v>726</v>
      </c>
    </row>
    <row r="7" spans="2:22">
      <c r="D7" t="s">
        <v>693</v>
      </c>
      <c r="I7" s="11"/>
      <c r="J7" s="66"/>
      <c r="M7">
        <v>2116</v>
      </c>
      <c r="N7" t="s">
        <v>726</v>
      </c>
    </row>
    <row r="8" spans="2:22">
      <c r="C8" t="s">
        <v>694</v>
      </c>
      <c r="I8" s="11">
        <v>155</v>
      </c>
      <c r="J8" s="66">
        <f t="shared" si="0"/>
        <v>0.32631578947368423</v>
      </c>
      <c r="M8" t="s">
        <v>1335</v>
      </c>
      <c r="N8" t="s">
        <v>925</v>
      </c>
      <c r="R8" s="72">
        <v>475</v>
      </c>
      <c r="S8" t="s">
        <v>924</v>
      </c>
    </row>
    <row r="9" spans="2:22">
      <c r="C9" t="s">
        <v>695</v>
      </c>
      <c r="I9" s="11">
        <v>98</v>
      </c>
      <c r="J9" s="66">
        <f t="shared" si="0"/>
        <v>0.2063157894736842</v>
      </c>
    </row>
    <row r="10" spans="2:22">
      <c r="C10" t="s">
        <v>696</v>
      </c>
      <c r="I10" s="11">
        <v>40</v>
      </c>
      <c r="J10" s="66">
        <f t="shared" si="0"/>
        <v>8.4210526315789472E-2</v>
      </c>
    </row>
    <row r="11" spans="2:22">
      <c r="C11" t="s">
        <v>697</v>
      </c>
      <c r="I11" s="75">
        <v>50</v>
      </c>
      <c r="J11" s="74">
        <f t="shared" si="0"/>
        <v>0.10526315789473684</v>
      </c>
    </row>
    <row r="12" spans="2:22">
      <c r="I12" s="11">
        <f>SUM(I5:I11)</f>
        <v>475</v>
      </c>
      <c r="J12" s="73">
        <f>SUM(J5:J11)</f>
        <v>1</v>
      </c>
    </row>
    <row r="14" spans="2:22">
      <c r="B14" s="4" t="s">
        <v>729</v>
      </c>
    </row>
    <row r="15" spans="2:22">
      <c r="C15" t="s">
        <v>730</v>
      </c>
    </row>
    <row r="16" spans="2:22">
      <c r="C16" t="s">
        <v>731</v>
      </c>
    </row>
    <row r="17" spans="2:12">
      <c r="C17" s="26" t="s">
        <v>728</v>
      </c>
    </row>
    <row r="21" spans="2:12">
      <c r="B21" s="4" t="s">
        <v>710</v>
      </c>
      <c r="F21" t="s">
        <v>723</v>
      </c>
    </row>
    <row r="22" spans="2:12" s="181" customFormat="1">
      <c r="B22" s="4"/>
      <c r="C22" s="181" t="s">
        <v>1315</v>
      </c>
      <c r="I22" s="181" t="s">
        <v>1316</v>
      </c>
    </row>
    <row r="23" spans="2:12">
      <c r="C23" t="s">
        <v>698</v>
      </c>
      <c r="I23" t="s">
        <v>699</v>
      </c>
      <c r="L23" t="s">
        <v>913</v>
      </c>
    </row>
    <row r="24" spans="2:12">
      <c r="C24" t="s">
        <v>700</v>
      </c>
      <c r="I24" t="s">
        <v>701</v>
      </c>
    </row>
    <row r="25" spans="2:12">
      <c r="C25" t="s">
        <v>702</v>
      </c>
      <c r="I25" t="s">
        <v>703</v>
      </c>
      <c r="L25" t="s">
        <v>912</v>
      </c>
    </row>
    <row r="26" spans="2:12">
      <c r="C26" t="s">
        <v>704</v>
      </c>
      <c r="I26" t="s">
        <v>705</v>
      </c>
      <c r="L26" t="s">
        <v>911</v>
      </c>
    </row>
    <row r="27" spans="2:12">
      <c r="C27" t="s">
        <v>706</v>
      </c>
      <c r="I27" t="s">
        <v>707</v>
      </c>
    </row>
    <row r="28" spans="2:12">
      <c r="C28" t="s">
        <v>708</v>
      </c>
      <c r="I28" t="s">
        <v>709</v>
      </c>
    </row>
  </sheetData>
  <mergeCells count="1">
    <mergeCell ref="E1:F1"/>
  </mergeCells>
  <hyperlinks>
    <hyperlink ref="E1" location="'Matrix of Govt. Sources'!A1" display="Back to Matrix" xr:uid="{B0ACF6D2-A7D2-4CEF-846A-F94AD55D14BA}"/>
    <hyperlink ref="E1:F1" location="'Matrix '!A1" display="Back to Matrix" xr:uid="{7DCCC69F-26B2-49C2-9648-240EBD26735E}"/>
  </hyperlink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E1B470-1391-4BA6-9FE7-51BBC0729E70}">
  <dimension ref="B1:F11"/>
  <sheetViews>
    <sheetView workbookViewId="0">
      <pane ySplit="1" topLeftCell="A2" activePane="bottomLeft" state="frozen"/>
      <selection pane="bottomLeft" activeCell="E1" sqref="E1:F1"/>
    </sheetView>
  </sheetViews>
  <sheetFormatPr defaultRowHeight="15"/>
  <cols>
    <col min="4" max="4" width="12.5703125" bestFit="1" customWidth="1"/>
  </cols>
  <sheetData>
    <row r="1" spans="2:6">
      <c r="E1" s="228" t="s">
        <v>1403</v>
      </c>
      <c r="F1" s="228"/>
    </row>
    <row r="2" spans="2:6">
      <c r="B2" s="4" t="s">
        <v>882</v>
      </c>
    </row>
    <row r="3" spans="2:6">
      <c r="B3" s="4" t="s">
        <v>883</v>
      </c>
    </row>
    <row r="4" spans="2:6">
      <c r="B4" s="4" t="s">
        <v>915</v>
      </c>
    </row>
    <row r="6" spans="2:6">
      <c r="B6" t="s">
        <v>885</v>
      </c>
      <c r="D6" t="s">
        <v>699</v>
      </c>
    </row>
    <row r="7" spans="2:6">
      <c r="D7" s="10" t="s">
        <v>914</v>
      </c>
    </row>
    <row r="8" spans="2:6">
      <c r="D8" t="s">
        <v>913</v>
      </c>
    </row>
    <row r="10" spans="2:6">
      <c r="B10" t="s">
        <v>908</v>
      </c>
      <c r="D10" s="16">
        <v>50000000</v>
      </c>
    </row>
    <row r="11" spans="2:6">
      <c r="B11" t="s">
        <v>909</v>
      </c>
      <c r="D11" s="67">
        <f>D10/475000000</f>
        <v>0.10526315789473684</v>
      </c>
    </row>
  </sheetData>
  <mergeCells count="1">
    <mergeCell ref="E1:F1"/>
  </mergeCells>
  <hyperlinks>
    <hyperlink ref="E1" location="'Matrix of Govt. Sources'!A1" display="Back to Matrix" xr:uid="{ABD430B9-0149-473F-BA56-527115158A9B}"/>
    <hyperlink ref="E1:F1" location="'Matrix '!A28" display="Back to Matrix" xr:uid="{BFC8BA36-E8D8-468D-AEF5-EBD6D43F3DE0}"/>
  </hyperlink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83E76E-E5CB-4AD5-A193-41C7C33C5B79}">
  <dimension ref="B1:F11"/>
  <sheetViews>
    <sheetView workbookViewId="0">
      <pane ySplit="1" topLeftCell="A2" activePane="bottomLeft" state="frozen"/>
      <selection pane="bottomLeft" activeCell="E1" sqref="E1:F1"/>
    </sheetView>
  </sheetViews>
  <sheetFormatPr defaultRowHeight="15"/>
  <cols>
    <col min="4" max="4" width="16.85546875" customWidth="1"/>
  </cols>
  <sheetData>
    <row r="1" spans="2:6">
      <c r="E1" s="228" t="s">
        <v>1403</v>
      </c>
      <c r="F1" s="228"/>
    </row>
    <row r="2" spans="2:6">
      <c r="B2" s="4" t="s">
        <v>882</v>
      </c>
    </row>
    <row r="3" spans="2:6">
      <c r="B3" s="4" t="s">
        <v>883</v>
      </c>
    </row>
    <row r="4" spans="2:6">
      <c r="B4" s="4" t="s">
        <v>713</v>
      </c>
    </row>
    <row r="6" spans="2:6">
      <c r="B6" t="s">
        <v>885</v>
      </c>
      <c r="D6" t="s">
        <v>707</v>
      </c>
    </row>
    <row r="7" spans="2:6">
      <c r="D7" s="10" t="s">
        <v>910</v>
      </c>
    </row>
    <row r="10" spans="2:6">
      <c r="B10" t="s">
        <v>908</v>
      </c>
      <c r="D10" s="16">
        <v>40000000</v>
      </c>
    </row>
    <row r="11" spans="2:6">
      <c r="B11" t="s">
        <v>909</v>
      </c>
      <c r="D11" s="67">
        <f>D10/475000000</f>
        <v>8.4210526315789472E-2</v>
      </c>
    </row>
  </sheetData>
  <mergeCells count="1">
    <mergeCell ref="E1:F1"/>
  </mergeCells>
  <hyperlinks>
    <hyperlink ref="E1" location="'Matrix of Govt. Sources'!A1" display="Back to Matrix" xr:uid="{1080F2E3-2CFB-4471-865C-3D60CCE3F84D}"/>
    <hyperlink ref="E1:F1" location="'Matrix '!A27" display="Back to Matrix" xr:uid="{C418E4D8-E979-4D84-AE5F-E7352CB44692}"/>
  </hyperlink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5C3A0F-CB4A-41C1-905C-B2149CC190A5}">
  <dimension ref="B1:U33"/>
  <sheetViews>
    <sheetView workbookViewId="0">
      <pane ySplit="1" topLeftCell="A29" activePane="bottomLeft" state="frozen"/>
      <selection pane="bottomLeft" activeCell="C32" sqref="C32"/>
    </sheetView>
  </sheetViews>
  <sheetFormatPr defaultRowHeight="15"/>
  <cols>
    <col min="1" max="1" width="5.5703125" customWidth="1"/>
    <col min="2" max="2" width="5" customWidth="1"/>
    <col min="11" max="11" width="15.28515625" bestFit="1" customWidth="1"/>
    <col min="16" max="16" width="16.28515625" bestFit="1" customWidth="1"/>
    <col min="21" max="21" width="18.42578125" customWidth="1"/>
  </cols>
  <sheetData>
    <row r="1" spans="2:16">
      <c r="E1" s="228" t="s">
        <v>1403</v>
      </c>
      <c r="F1" s="228"/>
    </row>
    <row r="2" spans="2:16" ht="18.75">
      <c r="B2" s="2" t="s">
        <v>333</v>
      </c>
    </row>
    <row r="3" spans="2:16">
      <c r="C3" s="4" t="s">
        <v>343</v>
      </c>
    </row>
    <row r="4" spans="2:16">
      <c r="C4" s="10" t="s">
        <v>327</v>
      </c>
    </row>
    <row r="5" spans="2:16">
      <c r="B5" s="10"/>
      <c r="C5" s="10"/>
    </row>
    <row r="6" spans="2:16">
      <c r="C6" s="4" t="s">
        <v>344</v>
      </c>
    </row>
    <row r="7" spans="2:16">
      <c r="C7" s="10" t="s">
        <v>342</v>
      </c>
    </row>
    <row r="10" spans="2:16">
      <c r="C10" s="4" t="s">
        <v>345</v>
      </c>
    </row>
    <row r="11" spans="2:16" ht="49.5" customHeight="1">
      <c r="C11" s="230" t="s">
        <v>346</v>
      </c>
      <c r="D11" s="230"/>
      <c r="E11" s="230"/>
      <c r="F11" s="230"/>
      <c r="G11" s="230"/>
      <c r="H11" s="230"/>
      <c r="I11" s="230"/>
      <c r="J11" s="230"/>
      <c r="K11" s="230"/>
      <c r="L11" s="230"/>
      <c r="M11" s="230"/>
      <c r="N11" s="230"/>
      <c r="O11" s="230"/>
      <c r="P11" s="230"/>
    </row>
    <row r="13" spans="2:16">
      <c r="C13" t="s">
        <v>340</v>
      </c>
    </row>
    <row r="14" spans="2:16">
      <c r="C14" t="s">
        <v>334</v>
      </c>
    </row>
    <row r="16" spans="2:16">
      <c r="C16" s="4" t="s">
        <v>335</v>
      </c>
    </row>
    <row r="17" spans="3:21" ht="31.5" customHeight="1">
      <c r="C17" s="242" t="s">
        <v>336</v>
      </c>
      <c r="D17" s="242"/>
      <c r="E17" s="242"/>
      <c r="F17" s="242"/>
      <c r="G17" s="242"/>
      <c r="H17" s="242"/>
      <c r="I17" s="242"/>
      <c r="J17" s="242"/>
      <c r="K17" s="242"/>
      <c r="L17" s="242"/>
      <c r="M17" s="242"/>
      <c r="N17" s="242"/>
      <c r="O17" s="242"/>
      <c r="P17" s="242"/>
    </row>
    <row r="19" spans="3:21">
      <c r="C19" s="4" t="s">
        <v>337</v>
      </c>
    </row>
    <row r="20" spans="3:21">
      <c r="C20" t="s">
        <v>339</v>
      </c>
      <c r="K20" s="16">
        <v>850000000</v>
      </c>
      <c r="U20" s="30">
        <v>4301089</v>
      </c>
    </row>
    <row r="21" spans="3:21">
      <c r="C21" t="s">
        <v>338</v>
      </c>
      <c r="P21" s="16">
        <f>K20*U22</f>
        <v>10960783.96982725</v>
      </c>
      <c r="U21" s="30">
        <v>333546000</v>
      </c>
    </row>
    <row r="22" spans="3:21">
      <c r="U22" s="31">
        <f>U20/U21</f>
        <v>1.2895039964502647E-2</v>
      </c>
    </row>
    <row r="23" spans="3:21">
      <c r="C23" t="s">
        <v>347</v>
      </c>
      <c r="K23" s="16">
        <v>52834931</v>
      </c>
      <c r="L23" t="s">
        <v>348</v>
      </c>
    </row>
    <row r="24" spans="3:21">
      <c r="C24" t="s">
        <v>349</v>
      </c>
      <c r="K24" s="18">
        <f>K23/7</f>
        <v>7547847.2857142854</v>
      </c>
    </row>
    <row r="25" spans="3:21">
      <c r="K25" s="18"/>
    </row>
    <row r="26" spans="3:21">
      <c r="C26" s="43" t="s">
        <v>622</v>
      </c>
      <c r="D26" s="44"/>
      <c r="E26" s="44"/>
      <c r="F26" s="44"/>
      <c r="G26" s="45"/>
    </row>
    <row r="27" spans="3:21" ht="30.75" customHeight="1">
      <c r="C27" s="230" t="s">
        <v>350</v>
      </c>
      <c r="D27" s="230"/>
      <c r="E27" s="230"/>
      <c r="F27" s="230"/>
      <c r="G27" s="230"/>
      <c r="H27" s="230"/>
      <c r="I27" s="230"/>
      <c r="J27" s="230"/>
      <c r="K27" s="230"/>
      <c r="L27" s="230"/>
      <c r="M27" s="230"/>
      <c r="N27" s="230"/>
      <c r="O27" s="230"/>
      <c r="P27" s="230"/>
    </row>
    <row r="29" spans="3:21" ht="63" customHeight="1">
      <c r="C29" s="252" t="s">
        <v>351</v>
      </c>
      <c r="D29" s="253"/>
      <c r="E29" s="253"/>
      <c r="F29" s="253"/>
      <c r="G29" s="253"/>
      <c r="H29" s="253"/>
      <c r="I29" s="253"/>
      <c r="J29" s="253"/>
      <c r="K29" s="253"/>
      <c r="L29" s="253"/>
      <c r="M29" s="253"/>
      <c r="N29" s="253"/>
      <c r="O29" s="253"/>
      <c r="P29" s="254"/>
    </row>
    <row r="31" spans="3:21">
      <c r="C31" s="4" t="s">
        <v>353</v>
      </c>
    </row>
    <row r="32" spans="3:21">
      <c r="C32" s="10" t="s">
        <v>352</v>
      </c>
    </row>
    <row r="33" spans="3:3">
      <c r="C33" t="s">
        <v>625</v>
      </c>
    </row>
  </sheetData>
  <mergeCells count="5">
    <mergeCell ref="C17:P17"/>
    <mergeCell ref="C11:P11"/>
    <mergeCell ref="C27:P27"/>
    <mergeCell ref="C29:P29"/>
    <mergeCell ref="E1:F1"/>
  </mergeCells>
  <hyperlinks>
    <hyperlink ref="E1" location="'Matrix of Govt. Sources'!A1" display="Back to Matrix" xr:uid="{F160B6D5-5622-44B1-993C-63CE29C8ABEE}"/>
    <hyperlink ref="E1:F1" location="'Matrix '!A1" display="Back to Matrix" xr:uid="{17A5DBBF-2291-48E5-A061-63334994AECF}"/>
  </hyperlink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115D51-9BB4-4543-A845-AE2E96E83CB2}">
  <dimension ref="B1:H7"/>
  <sheetViews>
    <sheetView workbookViewId="0">
      <pane ySplit="3" topLeftCell="A4" activePane="bottomLeft" state="frozen"/>
      <selection pane="bottomLeft" activeCell="E1" sqref="E1:F1"/>
    </sheetView>
  </sheetViews>
  <sheetFormatPr defaultRowHeight="15"/>
  <cols>
    <col min="1" max="1" width="4.42578125" customWidth="1"/>
    <col min="2" max="2" width="5.42578125" customWidth="1"/>
    <col min="3" max="3" width="46.28515625" customWidth="1"/>
    <col min="4" max="4" width="13.42578125" style="11" customWidth="1"/>
    <col min="5" max="5" width="9.5703125" style="11" customWidth="1"/>
    <col min="6" max="6" width="85.5703125" customWidth="1"/>
    <col min="7" max="7" width="61.5703125" customWidth="1"/>
  </cols>
  <sheetData>
    <row r="1" spans="2:8">
      <c r="E1" s="228" t="s">
        <v>1403</v>
      </c>
      <c r="F1" s="228"/>
    </row>
    <row r="2" spans="2:8" ht="18.75">
      <c r="B2" s="2" t="s">
        <v>639</v>
      </c>
    </row>
    <row r="3" spans="2:8" s="21" customFormat="1">
      <c r="C3" s="21" t="s">
        <v>627</v>
      </c>
      <c r="D3" s="46" t="s">
        <v>629</v>
      </c>
      <c r="E3" s="46" t="s">
        <v>628</v>
      </c>
      <c r="F3" s="21" t="s">
        <v>634</v>
      </c>
    </row>
    <row r="4" spans="2:8" ht="30">
      <c r="C4" t="s">
        <v>626</v>
      </c>
      <c r="D4" s="11" t="s">
        <v>630</v>
      </c>
      <c r="E4" s="11">
        <v>2017</v>
      </c>
      <c r="F4" s="25" t="s">
        <v>635</v>
      </c>
    </row>
    <row r="5" spans="2:8">
      <c r="D5" s="11" t="s">
        <v>631</v>
      </c>
      <c r="E5" s="11">
        <v>2019</v>
      </c>
      <c r="F5" t="s">
        <v>633</v>
      </c>
      <c r="H5" s="10" t="s">
        <v>640</v>
      </c>
    </row>
    <row r="6" spans="2:8">
      <c r="C6" t="s">
        <v>632</v>
      </c>
      <c r="E6" s="11">
        <v>2005</v>
      </c>
      <c r="F6" t="s">
        <v>636</v>
      </c>
      <c r="H6" s="26" t="s">
        <v>638</v>
      </c>
    </row>
    <row r="7" spans="2:8">
      <c r="C7" t="s">
        <v>637</v>
      </c>
    </row>
  </sheetData>
  <mergeCells count="1">
    <mergeCell ref="E1:F1"/>
  </mergeCells>
  <hyperlinks>
    <hyperlink ref="E1" location="'Matrix of Govt. Sources'!A1" display="Back to Matrix" xr:uid="{323A05B8-4A87-4222-BF6A-D3275BF92648}"/>
    <hyperlink ref="E1:F1" location="'Matrix '!A1" display="Back to Matrix" xr:uid="{CA8EC8DA-A70C-4F37-91C0-CF62F86224F1}"/>
  </hyperlink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0F5CD-A7FE-467B-B323-090F0BDE8FDD}">
  <sheetPr filterMode="1"/>
  <dimension ref="A1:M154"/>
  <sheetViews>
    <sheetView workbookViewId="0">
      <pane ySplit="5" topLeftCell="A29" activePane="bottomLeft" state="frozen"/>
      <selection pane="bottomLeft" activeCell="E1" sqref="E1:F1"/>
    </sheetView>
  </sheetViews>
  <sheetFormatPr defaultRowHeight="15"/>
  <cols>
    <col min="2" max="2" width="57.28515625" customWidth="1"/>
    <col min="3" max="3" width="14" style="11" customWidth="1"/>
    <col min="4" max="4" width="9.140625" style="11"/>
    <col min="5" max="5" width="13.42578125" style="11" customWidth="1"/>
    <col min="6" max="6" width="21.28515625" style="34" customWidth="1"/>
    <col min="7" max="7" width="16.140625" customWidth="1"/>
    <col min="8" max="8" width="14.5703125" style="39" customWidth="1"/>
    <col min="9" max="9" width="14.28515625" style="39" customWidth="1"/>
    <col min="10" max="10" width="13.7109375" style="39" customWidth="1"/>
    <col min="11" max="11" width="14.7109375" style="39" customWidth="1"/>
    <col min="12" max="12" width="15.85546875" customWidth="1"/>
  </cols>
  <sheetData>
    <row r="1" spans="1:13">
      <c r="E1" s="228" t="s">
        <v>1403</v>
      </c>
      <c r="F1" s="228"/>
    </row>
    <row r="2" spans="1:13" s="32" customFormat="1" ht="18.75">
      <c r="B2" s="32" t="s">
        <v>354</v>
      </c>
      <c r="C2" s="37"/>
      <c r="D2" s="37"/>
      <c r="E2" s="37"/>
      <c r="F2" s="33"/>
      <c r="H2" s="40"/>
      <c r="I2" s="40"/>
      <c r="J2" s="40"/>
      <c r="K2" s="40"/>
    </row>
    <row r="4" spans="1:13" ht="45">
      <c r="A4" s="11">
        <f>SUBTOTAL(9,A6:A154)</f>
        <v>25</v>
      </c>
      <c r="B4" s="25" t="s">
        <v>372</v>
      </c>
      <c r="H4" s="16">
        <f>SUBTOTAL(9,H6:H154)</f>
        <v>21483684</v>
      </c>
      <c r="I4" s="16">
        <f t="shared" ref="I4:J4" si="0">SUBTOTAL(9,I6:I154)</f>
        <v>0</v>
      </c>
      <c r="J4" s="16">
        <f t="shared" si="0"/>
        <v>7542112</v>
      </c>
      <c r="K4" s="16">
        <f>SUBTOTAL(9,K6:K154)</f>
        <v>29025796</v>
      </c>
      <c r="L4" s="16">
        <f>SUBTOTAL(9,L6:L154)</f>
        <v>29025796</v>
      </c>
    </row>
    <row r="5" spans="1:13" s="35" customFormat="1" ht="30.75" customHeight="1">
      <c r="B5" s="35" t="s">
        <v>373</v>
      </c>
      <c r="C5" s="38" t="s">
        <v>374</v>
      </c>
      <c r="D5" s="38" t="s">
        <v>375</v>
      </c>
      <c r="E5" s="38" t="s">
        <v>376</v>
      </c>
      <c r="F5" s="36" t="s">
        <v>377</v>
      </c>
      <c r="G5" s="35" t="s">
        <v>378</v>
      </c>
      <c r="H5" s="41" t="s">
        <v>379</v>
      </c>
      <c r="I5" s="41" t="s">
        <v>380</v>
      </c>
      <c r="J5" s="41" t="s">
        <v>381</v>
      </c>
      <c r="K5" s="41" t="s">
        <v>382</v>
      </c>
    </row>
    <row r="6" spans="1:13" hidden="1">
      <c r="A6" s="11">
        <v>1</v>
      </c>
      <c r="B6" t="s">
        <v>383</v>
      </c>
      <c r="C6" s="11" t="s">
        <v>355</v>
      </c>
      <c r="D6" s="11">
        <v>2014</v>
      </c>
      <c r="E6" s="11">
        <v>106</v>
      </c>
      <c r="F6" s="34">
        <v>0</v>
      </c>
      <c r="G6" t="s">
        <v>356</v>
      </c>
      <c r="H6" s="42">
        <v>15254</v>
      </c>
      <c r="I6" s="42">
        <v>0</v>
      </c>
      <c r="J6" s="42">
        <v>1746</v>
      </c>
      <c r="K6" s="42">
        <v>17000</v>
      </c>
      <c r="L6" s="18">
        <f>SUM(H6:J6)</f>
        <v>17000</v>
      </c>
      <c r="M6" s="11" t="str">
        <f>IF(K6=L6,"OK","error")</f>
        <v>OK</v>
      </c>
    </row>
    <row r="7" spans="1:13" hidden="1">
      <c r="A7" s="11">
        <v>1</v>
      </c>
      <c r="B7" t="s">
        <v>384</v>
      </c>
      <c r="C7" s="11" t="s">
        <v>355</v>
      </c>
      <c r="D7" s="11">
        <v>1994</v>
      </c>
      <c r="E7" s="11">
        <v>4</v>
      </c>
      <c r="F7" s="34" t="s">
        <v>357</v>
      </c>
      <c r="G7" t="s">
        <v>358</v>
      </c>
      <c r="H7" s="42">
        <v>17000</v>
      </c>
      <c r="I7" s="42">
        <v>0</v>
      </c>
      <c r="J7" s="42">
        <v>3000</v>
      </c>
      <c r="K7" s="42">
        <v>20000</v>
      </c>
      <c r="L7" s="18">
        <f t="shared" ref="L7:L70" si="1">SUM(H7:J7)</f>
        <v>20000</v>
      </c>
      <c r="M7" s="11" t="str">
        <f t="shared" ref="M7:M70" si="2">IF(K7=L7,"OK","error")</f>
        <v>OK</v>
      </c>
    </row>
    <row r="8" spans="1:13" hidden="1">
      <c r="A8" s="11">
        <v>1</v>
      </c>
      <c r="B8" t="s">
        <v>385</v>
      </c>
      <c r="C8" s="11" t="s">
        <v>355</v>
      </c>
      <c r="D8" s="11">
        <v>1996</v>
      </c>
      <c r="E8" s="11">
        <v>1</v>
      </c>
      <c r="F8" s="34" t="s">
        <v>359</v>
      </c>
      <c r="G8" t="s">
        <v>360</v>
      </c>
      <c r="H8" s="42">
        <v>19000</v>
      </c>
      <c r="I8" s="42">
        <v>0</v>
      </c>
      <c r="J8" s="42">
        <v>5000</v>
      </c>
      <c r="K8" s="42">
        <v>24000</v>
      </c>
      <c r="L8" s="18">
        <f t="shared" si="1"/>
        <v>24000</v>
      </c>
      <c r="M8" s="11" t="str">
        <f t="shared" si="2"/>
        <v>OK</v>
      </c>
    </row>
    <row r="9" spans="1:13" hidden="1">
      <c r="A9" s="11">
        <v>1</v>
      </c>
      <c r="B9" t="s">
        <v>386</v>
      </c>
      <c r="C9" s="11" t="s">
        <v>355</v>
      </c>
      <c r="D9" s="11">
        <v>1996</v>
      </c>
      <c r="E9" s="11">
        <v>4</v>
      </c>
      <c r="F9" s="34">
        <v>0</v>
      </c>
      <c r="G9" t="s">
        <v>361</v>
      </c>
      <c r="H9" s="42">
        <v>27000</v>
      </c>
      <c r="I9" s="42">
        <v>0</v>
      </c>
      <c r="J9" s="42">
        <v>3000</v>
      </c>
      <c r="K9" s="42">
        <v>30000</v>
      </c>
      <c r="L9" s="18">
        <f t="shared" si="1"/>
        <v>30000</v>
      </c>
      <c r="M9" s="11" t="str">
        <f t="shared" si="2"/>
        <v>OK</v>
      </c>
    </row>
    <row r="10" spans="1:13" hidden="1">
      <c r="A10" s="11">
        <v>1</v>
      </c>
      <c r="B10" t="s">
        <v>387</v>
      </c>
      <c r="C10" s="11" t="s">
        <v>355</v>
      </c>
      <c r="D10" s="11">
        <v>1995</v>
      </c>
      <c r="E10" s="11">
        <v>5</v>
      </c>
      <c r="F10" s="34" t="s">
        <v>362</v>
      </c>
      <c r="G10" t="s">
        <v>363</v>
      </c>
      <c r="H10" s="42">
        <v>31000</v>
      </c>
      <c r="I10" s="42">
        <v>0</v>
      </c>
      <c r="J10" s="42">
        <v>8000</v>
      </c>
      <c r="K10" s="42">
        <v>39000</v>
      </c>
      <c r="L10" s="18">
        <f t="shared" si="1"/>
        <v>39000</v>
      </c>
      <c r="M10" s="11" t="str">
        <f t="shared" si="2"/>
        <v>OK</v>
      </c>
    </row>
    <row r="11" spans="1:13" hidden="1">
      <c r="A11" s="11">
        <v>1</v>
      </c>
      <c r="B11" t="s">
        <v>388</v>
      </c>
      <c r="C11" s="11" t="s">
        <v>355</v>
      </c>
      <c r="D11" s="11">
        <v>1997</v>
      </c>
      <c r="E11" s="11">
        <v>1</v>
      </c>
      <c r="F11" s="34" t="s">
        <v>364</v>
      </c>
      <c r="G11" t="s">
        <v>365</v>
      </c>
      <c r="H11" s="42">
        <v>33000</v>
      </c>
      <c r="I11" s="42">
        <v>0</v>
      </c>
      <c r="J11" s="42">
        <v>8250</v>
      </c>
      <c r="K11" s="42">
        <v>41250</v>
      </c>
      <c r="L11" s="18">
        <f t="shared" si="1"/>
        <v>41250</v>
      </c>
      <c r="M11" s="11" t="str">
        <f t="shared" si="2"/>
        <v>OK</v>
      </c>
    </row>
    <row r="12" spans="1:13" hidden="1">
      <c r="A12" s="11">
        <v>1</v>
      </c>
      <c r="B12" t="s">
        <v>389</v>
      </c>
      <c r="C12" s="11" t="s">
        <v>355</v>
      </c>
      <c r="D12" s="11">
        <v>1996</v>
      </c>
      <c r="E12" s="11">
        <v>4</v>
      </c>
      <c r="F12" s="34" t="s">
        <v>366</v>
      </c>
      <c r="G12" t="s">
        <v>363</v>
      </c>
      <c r="H12" s="42">
        <v>35000</v>
      </c>
      <c r="I12" s="42">
        <v>0</v>
      </c>
      <c r="J12" s="42">
        <v>7000</v>
      </c>
      <c r="K12" s="42">
        <v>42000</v>
      </c>
      <c r="L12" s="18">
        <f t="shared" si="1"/>
        <v>42000</v>
      </c>
      <c r="M12" s="11" t="str">
        <f t="shared" si="2"/>
        <v>OK</v>
      </c>
    </row>
    <row r="13" spans="1:13" hidden="1">
      <c r="A13" s="11">
        <v>1</v>
      </c>
      <c r="B13" t="s">
        <v>390</v>
      </c>
      <c r="C13" s="11" t="s">
        <v>355</v>
      </c>
      <c r="D13" s="11">
        <v>2019</v>
      </c>
      <c r="E13" s="11">
        <v>101</v>
      </c>
      <c r="G13" t="s">
        <v>367</v>
      </c>
      <c r="H13" s="42">
        <v>33400</v>
      </c>
      <c r="I13" s="42"/>
      <c r="J13" s="42">
        <v>8730</v>
      </c>
      <c r="K13" s="42">
        <v>42130</v>
      </c>
      <c r="L13" s="18">
        <f t="shared" si="1"/>
        <v>42130</v>
      </c>
      <c r="M13" s="11" t="str">
        <f t="shared" si="2"/>
        <v>OK</v>
      </c>
    </row>
    <row r="14" spans="1:13" hidden="1">
      <c r="A14" s="11">
        <v>1</v>
      </c>
      <c r="B14" t="s">
        <v>391</v>
      </c>
      <c r="C14" s="11" t="s">
        <v>355</v>
      </c>
      <c r="D14" s="11">
        <v>1995</v>
      </c>
      <c r="E14" s="11">
        <v>5</v>
      </c>
      <c r="F14" s="34" t="s">
        <v>368</v>
      </c>
      <c r="G14" t="s">
        <v>369</v>
      </c>
      <c r="H14" s="42">
        <v>36000</v>
      </c>
      <c r="I14" s="42">
        <v>0</v>
      </c>
      <c r="J14" s="42">
        <v>9000</v>
      </c>
      <c r="K14" s="42">
        <v>45000</v>
      </c>
      <c r="L14" s="18">
        <f t="shared" si="1"/>
        <v>45000</v>
      </c>
      <c r="M14" s="11" t="str">
        <f t="shared" si="2"/>
        <v>OK</v>
      </c>
    </row>
    <row r="15" spans="1:13" hidden="1">
      <c r="A15" s="11">
        <v>1</v>
      </c>
      <c r="B15" t="s">
        <v>392</v>
      </c>
      <c r="C15" s="11" t="s">
        <v>355</v>
      </c>
      <c r="D15" s="11">
        <v>1996</v>
      </c>
      <c r="E15" s="11">
        <v>6</v>
      </c>
      <c r="F15" s="34" t="s">
        <v>370</v>
      </c>
      <c r="G15" t="s">
        <v>371</v>
      </c>
      <c r="H15" s="42">
        <v>36000</v>
      </c>
      <c r="I15" s="42">
        <v>0</v>
      </c>
      <c r="J15" s="42">
        <v>9000</v>
      </c>
      <c r="K15" s="42">
        <v>45000</v>
      </c>
      <c r="L15" s="18">
        <f t="shared" si="1"/>
        <v>45000</v>
      </c>
      <c r="M15" s="11" t="str">
        <f t="shared" si="2"/>
        <v>OK</v>
      </c>
    </row>
    <row r="16" spans="1:13" hidden="1">
      <c r="A16" s="11">
        <v>1</v>
      </c>
      <c r="B16" t="s">
        <v>393</v>
      </c>
      <c r="C16" s="11" t="s">
        <v>355</v>
      </c>
      <c r="D16" s="11">
        <v>2019</v>
      </c>
      <c r="E16" s="11">
        <v>201</v>
      </c>
      <c r="G16" t="s">
        <v>367</v>
      </c>
      <c r="H16" s="42">
        <v>37900</v>
      </c>
      <c r="I16" s="42"/>
      <c r="J16" s="42">
        <v>9876</v>
      </c>
      <c r="K16" s="42">
        <v>47776</v>
      </c>
      <c r="L16" s="18">
        <f t="shared" si="1"/>
        <v>47776</v>
      </c>
      <c r="M16" s="11" t="str">
        <f t="shared" si="2"/>
        <v>OK</v>
      </c>
    </row>
    <row r="17" spans="1:13" hidden="1">
      <c r="A17" s="11">
        <v>1</v>
      </c>
      <c r="B17" t="s">
        <v>394</v>
      </c>
      <c r="C17" s="11" t="s">
        <v>355</v>
      </c>
      <c r="D17" s="11">
        <v>1994</v>
      </c>
      <c r="E17" s="11">
        <v>4</v>
      </c>
      <c r="F17" s="34" t="s">
        <v>395</v>
      </c>
      <c r="G17" t="s">
        <v>396</v>
      </c>
      <c r="H17" s="42">
        <v>41000</v>
      </c>
      <c r="I17" s="42">
        <v>0</v>
      </c>
      <c r="J17" s="42">
        <v>8000</v>
      </c>
      <c r="K17" s="42">
        <v>49000</v>
      </c>
      <c r="L17" s="18">
        <f t="shared" si="1"/>
        <v>49000</v>
      </c>
      <c r="M17" s="11" t="str">
        <f t="shared" si="2"/>
        <v>OK</v>
      </c>
    </row>
    <row r="18" spans="1:13" hidden="1">
      <c r="A18" s="11">
        <v>1</v>
      </c>
      <c r="B18" t="s">
        <v>397</v>
      </c>
      <c r="C18" s="11" t="s">
        <v>355</v>
      </c>
      <c r="D18" s="11">
        <v>1994</v>
      </c>
      <c r="E18" s="11">
        <v>4</v>
      </c>
      <c r="F18" s="34">
        <v>0</v>
      </c>
      <c r="G18" t="s">
        <v>398</v>
      </c>
      <c r="H18" s="42">
        <v>40000</v>
      </c>
      <c r="I18" s="42">
        <v>0</v>
      </c>
      <c r="J18" s="42">
        <v>10000</v>
      </c>
      <c r="K18" s="42">
        <v>50000</v>
      </c>
      <c r="L18" s="18">
        <f t="shared" si="1"/>
        <v>50000</v>
      </c>
      <c r="M18" s="11" t="str">
        <f t="shared" si="2"/>
        <v>OK</v>
      </c>
    </row>
    <row r="19" spans="1:13" hidden="1">
      <c r="A19" s="11">
        <v>1</v>
      </c>
      <c r="B19" t="s">
        <v>399</v>
      </c>
      <c r="C19" s="11" t="s">
        <v>355</v>
      </c>
      <c r="D19" s="11">
        <v>2019</v>
      </c>
      <c r="E19" s="11">
        <v>201</v>
      </c>
      <c r="G19" t="s">
        <v>367</v>
      </c>
      <c r="H19" s="42">
        <v>41460</v>
      </c>
      <c r="I19" s="42"/>
      <c r="J19" s="42">
        <v>12478</v>
      </c>
      <c r="K19" s="42">
        <v>53938</v>
      </c>
      <c r="L19" s="18">
        <f t="shared" si="1"/>
        <v>53938</v>
      </c>
      <c r="M19" s="11" t="str">
        <f t="shared" si="2"/>
        <v>OK</v>
      </c>
    </row>
    <row r="20" spans="1:13" hidden="1">
      <c r="A20" s="11">
        <v>1</v>
      </c>
      <c r="B20" t="s">
        <v>400</v>
      </c>
      <c r="C20" s="11" t="s">
        <v>355</v>
      </c>
      <c r="D20" s="11">
        <v>1996</v>
      </c>
      <c r="E20" s="11">
        <v>4</v>
      </c>
      <c r="F20" s="34">
        <v>0</v>
      </c>
      <c r="G20" t="s">
        <v>360</v>
      </c>
      <c r="H20" s="42">
        <v>44000</v>
      </c>
      <c r="I20" s="42">
        <v>0</v>
      </c>
      <c r="J20" s="42">
        <v>15000</v>
      </c>
      <c r="K20" s="42">
        <v>59000</v>
      </c>
      <c r="L20" s="18">
        <f t="shared" si="1"/>
        <v>59000</v>
      </c>
      <c r="M20" s="11" t="str">
        <f t="shared" si="2"/>
        <v>OK</v>
      </c>
    </row>
    <row r="21" spans="1:13">
      <c r="A21" s="11">
        <v>1</v>
      </c>
      <c r="B21" t="s">
        <v>401</v>
      </c>
      <c r="C21" s="11" t="s">
        <v>355</v>
      </c>
      <c r="D21" s="11">
        <v>1997</v>
      </c>
      <c r="E21" s="11">
        <v>4</v>
      </c>
      <c r="F21" s="34">
        <v>0</v>
      </c>
      <c r="G21" t="s">
        <v>402</v>
      </c>
      <c r="H21" s="42">
        <v>48000</v>
      </c>
      <c r="I21" s="42">
        <v>0</v>
      </c>
      <c r="J21" s="42">
        <v>12000</v>
      </c>
      <c r="K21" s="42">
        <v>60000</v>
      </c>
      <c r="L21" s="18">
        <f t="shared" si="1"/>
        <v>60000</v>
      </c>
      <c r="M21" s="11" t="str">
        <f t="shared" si="2"/>
        <v>OK</v>
      </c>
    </row>
    <row r="22" spans="1:13" hidden="1">
      <c r="A22" s="11">
        <v>1</v>
      </c>
      <c r="B22" t="s">
        <v>403</v>
      </c>
      <c r="C22" s="11" t="s">
        <v>355</v>
      </c>
      <c r="D22" s="11">
        <v>1995</v>
      </c>
      <c r="E22" s="11">
        <v>7</v>
      </c>
      <c r="F22" s="34" t="s">
        <v>404</v>
      </c>
      <c r="G22" t="s">
        <v>363</v>
      </c>
      <c r="H22" s="42">
        <v>60642</v>
      </c>
      <c r="I22" s="42">
        <v>0</v>
      </c>
      <c r="J22" s="42">
        <v>13000</v>
      </c>
      <c r="K22" s="42">
        <v>73642</v>
      </c>
      <c r="L22" s="18">
        <f t="shared" si="1"/>
        <v>73642</v>
      </c>
      <c r="M22" s="11" t="str">
        <f t="shared" si="2"/>
        <v>OK</v>
      </c>
    </row>
    <row r="23" spans="1:13" hidden="1">
      <c r="A23" s="11">
        <v>1</v>
      </c>
      <c r="B23" t="s">
        <v>405</v>
      </c>
      <c r="C23" s="11" t="s">
        <v>355</v>
      </c>
      <c r="D23" s="11">
        <v>2017</v>
      </c>
      <c r="E23" s="11">
        <v>101</v>
      </c>
      <c r="F23" s="34">
        <v>0</v>
      </c>
      <c r="G23" t="s">
        <v>406</v>
      </c>
      <c r="H23" s="42">
        <v>67540</v>
      </c>
      <c r="I23" s="42">
        <v>0</v>
      </c>
      <c r="J23" s="42">
        <v>7730</v>
      </c>
      <c r="K23" s="42">
        <v>75270</v>
      </c>
      <c r="L23" s="18">
        <f t="shared" si="1"/>
        <v>75270</v>
      </c>
      <c r="M23" s="11" t="str">
        <f t="shared" si="2"/>
        <v>OK</v>
      </c>
    </row>
    <row r="24" spans="1:13" hidden="1">
      <c r="A24" s="11">
        <v>1</v>
      </c>
      <c r="B24" t="s">
        <v>407</v>
      </c>
      <c r="C24" s="11" t="s">
        <v>355</v>
      </c>
      <c r="D24" s="11">
        <v>2019</v>
      </c>
      <c r="E24" s="11">
        <v>201</v>
      </c>
      <c r="G24" t="s">
        <v>367</v>
      </c>
      <c r="H24" s="42">
        <v>67000</v>
      </c>
      <c r="I24" s="42"/>
      <c r="J24" s="42">
        <v>20640</v>
      </c>
      <c r="K24" s="42">
        <v>87640</v>
      </c>
      <c r="L24" s="18">
        <f t="shared" si="1"/>
        <v>87640</v>
      </c>
      <c r="M24" s="11" t="str">
        <f t="shared" si="2"/>
        <v>OK</v>
      </c>
    </row>
    <row r="25" spans="1:13" hidden="1">
      <c r="A25" s="11">
        <v>1</v>
      </c>
      <c r="B25" t="s">
        <v>408</v>
      </c>
      <c r="C25" s="11" t="s">
        <v>355</v>
      </c>
      <c r="D25" s="11">
        <v>1996</v>
      </c>
      <c r="E25" s="11">
        <v>1</v>
      </c>
      <c r="F25" s="34" t="s">
        <v>409</v>
      </c>
      <c r="G25" t="s">
        <v>410</v>
      </c>
      <c r="H25" s="42">
        <v>59000</v>
      </c>
      <c r="I25" s="42">
        <v>0</v>
      </c>
      <c r="J25" s="42">
        <v>34000</v>
      </c>
      <c r="K25" s="42">
        <v>93000</v>
      </c>
      <c r="L25" s="18">
        <f t="shared" si="1"/>
        <v>93000</v>
      </c>
      <c r="M25" s="11" t="str">
        <f t="shared" si="2"/>
        <v>OK</v>
      </c>
    </row>
    <row r="26" spans="1:13" hidden="1">
      <c r="A26" s="11">
        <v>1</v>
      </c>
      <c r="B26" t="s">
        <v>411</v>
      </c>
      <c r="C26" s="11" t="s">
        <v>355</v>
      </c>
      <c r="D26" s="11">
        <v>2019</v>
      </c>
      <c r="E26" s="11">
        <v>201</v>
      </c>
      <c r="G26" t="s">
        <v>367</v>
      </c>
      <c r="H26" s="42">
        <v>75240</v>
      </c>
      <c r="I26" s="42"/>
      <c r="J26" s="42">
        <v>20186</v>
      </c>
      <c r="K26" s="42">
        <v>95426</v>
      </c>
      <c r="L26" s="18">
        <f t="shared" si="1"/>
        <v>95426</v>
      </c>
      <c r="M26" s="11" t="str">
        <f t="shared" si="2"/>
        <v>OK</v>
      </c>
    </row>
    <row r="27" spans="1:13" hidden="1">
      <c r="A27" s="11">
        <v>1</v>
      </c>
      <c r="B27" t="s">
        <v>412</v>
      </c>
      <c r="C27" s="11" t="s">
        <v>355</v>
      </c>
      <c r="D27" s="11">
        <v>2019</v>
      </c>
      <c r="E27" s="11">
        <v>201</v>
      </c>
      <c r="G27" t="s">
        <v>367</v>
      </c>
      <c r="H27" s="42">
        <v>80000</v>
      </c>
      <c r="I27" s="42"/>
      <c r="J27" s="42">
        <v>20000</v>
      </c>
      <c r="K27" s="42">
        <v>100000</v>
      </c>
      <c r="L27" s="18">
        <f t="shared" si="1"/>
        <v>100000</v>
      </c>
      <c r="M27" s="11" t="str">
        <f t="shared" si="2"/>
        <v>OK</v>
      </c>
    </row>
    <row r="28" spans="1:13" hidden="1">
      <c r="A28" s="11">
        <v>1</v>
      </c>
      <c r="B28" t="s">
        <v>413</v>
      </c>
      <c r="C28" s="11" t="s">
        <v>355</v>
      </c>
      <c r="D28" s="11">
        <v>1997</v>
      </c>
      <c r="E28" s="11">
        <v>1</v>
      </c>
      <c r="F28" s="34" t="s">
        <v>414</v>
      </c>
      <c r="G28" t="s">
        <v>396</v>
      </c>
      <c r="H28" s="42">
        <v>77000</v>
      </c>
      <c r="I28" s="42">
        <v>0</v>
      </c>
      <c r="J28" s="42">
        <v>27000</v>
      </c>
      <c r="K28" s="42">
        <v>104000</v>
      </c>
      <c r="L28" s="18">
        <f t="shared" si="1"/>
        <v>104000</v>
      </c>
      <c r="M28" s="11" t="str">
        <f t="shared" si="2"/>
        <v>OK</v>
      </c>
    </row>
    <row r="29" spans="1:13">
      <c r="A29" s="11">
        <v>1</v>
      </c>
      <c r="B29" t="s">
        <v>415</v>
      </c>
      <c r="C29" s="11" t="s">
        <v>355</v>
      </c>
      <c r="D29" s="11">
        <v>2000</v>
      </c>
      <c r="E29" s="11">
        <v>1</v>
      </c>
      <c r="F29" s="34" t="s">
        <v>416</v>
      </c>
      <c r="G29" t="s">
        <v>402</v>
      </c>
      <c r="H29" s="42">
        <v>84000</v>
      </c>
      <c r="I29" s="42">
        <v>0</v>
      </c>
      <c r="J29" s="42">
        <v>21000</v>
      </c>
      <c r="K29" s="42">
        <v>105000</v>
      </c>
      <c r="L29" s="18">
        <f t="shared" si="1"/>
        <v>105000</v>
      </c>
      <c r="M29" s="11" t="str">
        <f t="shared" si="2"/>
        <v>OK</v>
      </c>
    </row>
    <row r="30" spans="1:13" hidden="1">
      <c r="A30" s="11">
        <v>1</v>
      </c>
      <c r="B30" t="s">
        <v>417</v>
      </c>
      <c r="C30" s="11" t="s">
        <v>355</v>
      </c>
      <c r="D30" s="11">
        <v>1996</v>
      </c>
      <c r="E30" s="11">
        <v>6</v>
      </c>
      <c r="F30" s="34" t="s">
        <v>418</v>
      </c>
      <c r="G30" t="s">
        <v>371</v>
      </c>
      <c r="H30" s="42">
        <v>96000</v>
      </c>
      <c r="I30" s="42">
        <v>0</v>
      </c>
      <c r="J30" s="42">
        <v>13000</v>
      </c>
      <c r="K30" s="42">
        <v>109000</v>
      </c>
      <c r="L30" s="18">
        <f t="shared" si="1"/>
        <v>109000</v>
      </c>
      <c r="M30" s="11" t="str">
        <f t="shared" si="2"/>
        <v>OK</v>
      </c>
    </row>
    <row r="31" spans="1:13" hidden="1">
      <c r="A31" s="11">
        <v>1</v>
      </c>
      <c r="B31" t="s">
        <v>419</v>
      </c>
      <c r="C31" s="11" t="s">
        <v>355</v>
      </c>
      <c r="D31" s="11">
        <v>2014</v>
      </c>
      <c r="E31" s="11">
        <v>101</v>
      </c>
      <c r="F31" s="34" t="s">
        <v>420</v>
      </c>
      <c r="G31" t="s">
        <v>421</v>
      </c>
      <c r="H31" s="42">
        <v>107393</v>
      </c>
      <c r="I31" s="42">
        <v>0</v>
      </c>
      <c r="J31" s="42">
        <v>12292</v>
      </c>
      <c r="K31" s="42">
        <v>119685</v>
      </c>
      <c r="L31" s="18">
        <f t="shared" si="1"/>
        <v>119685</v>
      </c>
      <c r="M31" s="11" t="str">
        <f t="shared" si="2"/>
        <v>OK</v>
      </c>
    </row>
    <row r="32" spans="1:13" hidden="1">
      <c r="A32" s="11">
        <v>1</v>
      </c>
      <c r="B32" t="s">
        <v>422</v>
      </c>
      <c r="C32" s="11" t="s">
        <v>355</v>
      </c>
      <c r="D32" s="11">
        <v>2019</v>
      </c>
      <c r="E32" s="11">
        <v>201</v>
      </c>
      <c r="G32" t="s">
        <v>367</v>
      </c>
      <c r="H32" s="42">
        <v>46753</v>
      </c>
      <c r="I32" s="42"/>
      <c r="J32" s="42">
        <v>80373</v>
      </c>
      <c r="K32" s="42">
        <v>127126</v>
      </c>
      <c r="L32" s="18">
        <f t="shared" si="1"/>
        <v>127126</v>
      </c>
      <c r="M32" s="11" t="str">
        <f t="shared" si="2"/>
        <v>OK</v>
      </c>
    </row>
    <row r="33" spans="1:13" hidden="1">
      <c r="A33" s="11">
        <v>1</v>
      </c>
      <c r="B33" t="s">
        <v>423</v>
      </c>
      <c r="C33" s="11" t="s">
        <v>355</v>
      </c>
      <c r="D33" s="11">
        <v>2014</v>
      </c>
      <c r="E33" s="11">
        <v>302</v>
      </c>
      <c r="F33" s="34" t="s">
        <v>420</v>
      </c>
      <c r="G33" t="s">
        <v>421</v>
      </c>
      <c r="H33" s="42">
        <v>121513</v>
      </c>
      <c r="I33" s="42">
        <v>0</v>
      </c>
      <c r="J33" s="42">
        <v>13908</v>
      </c>
      <c r="K33" s="42">
        <v>135421</v>
      </c>
      <c r="L33" s="18">
        <f t="shared" si="1"/>
        <v>135421</v>
      </c>
      <c r="M33" s="11" t="str">
        <f t="shared" si="2"/>
        <v>OK</v>
      </c>
    </row>
    <row r="34" spans="1:13" hidden="1">
      <c r="A34" s="11">
        <v>1</v>
      </c>
      <c r="B34" t="s">
        <v>424</v>
      </c>
      <c r="C34" s="11" t="s">
        <v>355</v>
      </c>
      <c r="D34" s="11">
        <v>2014</v>
      </c>
      <c r="E34" s="11">
        <v>302</v>
      </c>
      <c r="F34" s="34" t="s">
        <v>420</v>
      </c>
      <c r="G34" t="s">
        <v>421</v>
      </c>
      <c r="H34" s="42">
        <v>121513</v>
      </c>
      <c r="I34" s="42">
        <v>0</v>
      </c>
      <c r="J34" s="42">
        <v>13908</v>
      </c>
      <c r="K34" s="42">
        <v>135421</v>
      </c>
      <c r="L34" s="18">
        <f t="shared" si="1"/>
        <v>135421</v>
      </c>
      <c r="M34" s="11" t="str">
        <f t="shared" si="2"/>
        <v>OK</v>
      </c>
    </row>
    <row r="35" spans="1:13" hidden="1">
      <c r="A35" s="11">
        <v>1</v>
      </c>
      <c r="B35" t="s">
        <v>425</v>
      </c>
      <c r="C35" s="11" t="s">
        <v>355</v>
      </c>
      <c r="D35" s="11">
        <v>2019</v>
      </c>
      <c r="E35" s="11">
        <v>201</v>
      </c>
      <c r="G35" t="s">
        <v>367</v>
      </c>
      <c r="H35" s="42">
        <v>76358</v>
      </c>
      <c r="I35" s="42"/>
      <c r="J35" s="42">
        <v>73380</v>
      </c>
      <c r="K35" s="42">
        <v>149738</v>
      </c>
      <c r="L35" s="18">
        <f t="shared" si="1"/>
        <v>149738</v>
      </c>
      <c r="M35" s="11" t="str">
        <f t="shared" si="2"/>
        <v>OK</v>
      </c>
    </row>
    <row r="36" spans="1:13" hidden="1">
      <c r="A36" s="11">
        <v>1</v>
      </c>
      <c r="B36" t="s">
        <v>426</v>
      </c>
      <c r="C36" s="11" t="s">
        <v>355</v>
      </c>
      <c r="D36" s="11">
        <v>1992</v>
      </c>
      <c r="E36" s="11">
        <v>4</v>
      </c>
      <c r="F36" s="34" t="s">
        <v>414</v>
      </c>
      <c r="G36" t="s">
        <v>396</v>
      </c>
      <c r="H36" s="42">
        <v>143000</v>
      </c>
      <c r="I36" s="42">
        <v>0</v>
      </c>
      <c r="J36" s="42">
        <v>17000</v>
      </c>
      <c r="K36" s="42">
        <v>160000</v>
      </c>
      <c r="L36" s="18">
        <f t="shared" si="1"/>
        <v>160000</v>
      </c>
      <c r="M36" s="11" t="str">
        <f t="shared" si="2"/>
        <v>OK</v>
      </c>
    </row>
    <row r="37" spans="1:13" hidden="1">
      <c r="A37" s="11">
        <v>1</v>
      </c>
      <c r="B37" t="s">
        <v>427</v>
      </c>
      <c r="C37" s="11" t="s">
        <v>355</v>
      </c>
      <c r="D37" s="11">
        <v>2017</v>
      </c>
      <c r="E37" s="11">
        <v>101</v>
      </c>
      <c r="F37" s="34">
        <v>0</v>
      </c>
      <c r="G37" t="s">
        <v>421</v>
      </c>
      <c r="H37" s="42">
        <v>159460</v>
      </c>
      <c r="I37" s="42">
        <v>0</v>
      </c>
      <c r="J37" s="42">
        <v>18251</v>
      </c>
      <c r="K37" s="42">
        <v>177711</v>
      </c>
      <c r="L37" s="18">
        <f t="shared" si="1"/>
        <v>177711</v>
      </c>
      <c r="M37" s="11" t="str">
        <f t="shared" si="2"/>
        <v>OK</v>
      </c>
    </row>
    <row r="38" spans="1:13" hidden="1">
      <c r="A38" s="11">
        <v>1</v>
      </c>
      <c r="B38" t="s">
        <v>428</v>
      </c>
      <c r="C38" s="11" t="s">
        <v>355</v>
      </c>
      <c r="D38" s="11">
        <v>2011</v>
      </c>
      <c r="E38" s="11">
        <v>1</v>
      </c>
      <c r="F38" s="34" t="s">
        <v>429</v>
      </c>
      <c r="G38" t="s">
        <v>356</v>
      </c>
      <c r="H38" s="42">
        <v>85000</v>
      </c>
      <c r="I38" s="42">
        <v>0</v>
      </c>
      <c r="J38" s="42">
        <v>96250</v>
      </c>
      <c r="K38" s="42">
        <v>181250</v>
      </c>
      <c r="L38" s="18">
        <f t="shared" si="1"/>
        <v>181250</v>
      </c>
      <c r="M38" s="11" t="str">
        <f t="shared" si="2"/>
        <v>OK</v>
      </c>
    </row>
    <row r="39" spans="1:13" hidden="1">
      <c r="A39" s="11">
        <v>1</v>
      </c>
      <c r="B39" t="s">
        <v>430</v>
      </c>
      <c r="C39" s="11" t="s">
        <v>355</v>
      </c>
      <c r="D39" s="11">
        <v>1996</v>
      </c>
      <c r="E39" s="11">
        <v>1</v>
      </c>
      <c r="F39" s="34" t="s">
        <v>409</v>
      </c>
      <c r="G39" t="s">
        <v>410</v>
      </c>
      <c r="H39" s="42">
        <v>152000</v>
      </c>
      <c r="I39" s="42">
        <v>0</v>
      </c>
      <c r="J39" s="42">
        <v>38000</v>
      </c>
      <c r="K39" s="42">
        <v>190000</v>
      </c>
      <c r="L39" s="18">
        <f t="shared" si="1"/>
        <v>190000</v>
      </c>
      <c r="M39" s="11" t="str">
        <f t="shared" si="2"/>
        <v>OK</v>
      </c>
    </row>
    <row r="40" spans="1:13" hidden="1">
      <c r="A40" s="11">
        <v>1</v>
      </c>
      <c r="B40" t="s">
        <v>431</v>
      </c>
      <c r="C40" s="11" t="s">
        <v>355</v>
      </c>
      <c r="D40" s="11">
        <v>1997</v>
      </c>
      <c r="E40" s="11">
        <v>1</v>
      </c>
      <c r="F40" s="34" t="s">
        <v>432</v>
      </c>
      <c r="G40" t="s">
        <v>433</v>
      </c>
      <c r="H40" s="42">
        <v>152000</v>
      </c>
      <c r="I40" s="42">
        <v>0</v>
      </c>
      <c r="J40" s="42">
        <v>41750</v>
      </c>
      <c r="K40" s="42">
        <v>193750</v>
      </c>
      <c r="L40" s="18">
        <f t="shared" si="1"/>
        <v>193750</v>
      </c>
      <c r="M40" s="11" t="str">
        <f t="shared" si="2"/>
        <v>OK</v>
      </c>
    </row>
    <row r="41" spans="1:13" hidden="1">
      <c r="A41" s="11">
        <v>1</v>
      </c>
      <c r="B41" t="s">
        <v>434</v>
      </c>
      <c r="C41" s="11" t="s">
        <v>355</v>
      </c>
      <c r="D41" s="11">
        <v>2019</v>
      </c>
      <c r="E41" s="11">
        <v>201</v>
      </c>
      <c r="G41" t="s">
        <v>367</v>
      </c>
      <c r="H41" s="42">
        <v>160000</v>
      </c>
      <c r="I41" s="42"/>
      <c r="J41" s="42">
        <v>40000</v>
      </c>
      <c r="K41" s="42">
        <v>200000</v>
      </c>
      <c r="L41" s="18">
        <f t="shared" si="1"/>
        <v>200000</v>
      </c>
      <c r="M41" s="11" t="str">
        <f t="shared" si="2"/>
        <v>OK</v>
      </c>
    </row>
    <row r="42" spans="1:13" hidden="1">
      <c r="A42" s="11">
        <v>1</v>
      </c>
      <c r="B42" t="s">
        <v>435</v>
      </c>
      <c r="C42" s="11" t="s">
        <v>355</v>
      </c>
      <c r="D42" s="11">
        <v>1992</v>
      </c>
      <c r="E42" s="11">
        <v>5</v>
      </c>
      <c r="F42" s="34" t="s">
        <v>436</v>
      </c>
      <c r="G42" t="s">
        <v>437</v>
      </c>
      <c r="H42" s="42">
        <v>162000</v>
      </c>
      <c r="I42" s="42">
        <v>0</v>
      </c>
      <c r="J42" s="42">
        <v>39000</v>
      </c>
      <c r="K42" s="42">
        <v>201000</v>
      </c>
      <c r="L42" s="18">
        <f t="shared" si="1"/>
        <v>201000</v>
      </c>
      <c r="M42" s="11" t="str">
        <f t="shared" si="2"/>
        <v>OK</v>
      </c>
    </row>
    <row r="43" spans="1:13">
      <c r="A43" s="11">
        <v>1</v>
      </c>
      <c r="B43" t="s">
        <v>438</v>
      </c>
      <c r="C43" s="11" t="s">
        <v>355</v>
      </c>
      <c r="D43" s="11">
        <v>2002</v>
      </c>
      <c r="E43" s="11">
        <v>5</v>
      </c>
      <c r="F43" s="34" t="s">
        <v>439</v>
      </c>
      <c r="G43" t="s">
        <v>440</v>
      </c>
      <c r="H43" s="42">
        <v>180000</v>
      </c>
      <c r="I43" s="42">
        <v>0</v>
      </c>
      <c r="J43" s="42">
        <v>30000</v>
      </c>
      <c r="K43" s="42">
        <v>210000</v>
      </c>
      <c r="L43" s="18">
        <f t="shared" si="1"/>
        <v>210000</v>
      </c>
      <c r="M43" s="11" t="str">
        <f t="shared" si="2"/>
        <v>OK</v>
      </c>
    </row>
    <row r="44" spans="1:13">
      <c r="A44" s="11">
        <v>1</v>
      </c>
      <c r="B44" t="s">
        <v>441</v>
      </c>
      <c r="C44" s="11" t="s">
        <v>355</v>
      </c>
      <c r="D44" s="11">
        <v>1997</v>
      </c>
      <c r="E44" s="11">
        <v>1</v>
      </c>
      <c r="F44" s="34" t="s">
        <v>442</v>
      </c>
      <c r="G44" t="s">
        <v>443</v>
      </c>
      <c r="H44" s="42">
        <v>169171</v>
      </c>
      <c r="I44" s="42">
        <v>0</v>
      </c>
      <c r="J44" s="42">
        <v>42293</v>
      </c>
      <c r="K44" s="42">
        <v>211464</v>
      </c>
      <c r="L44" s="18">
        <f t="shared" si="1"/>
        <v>211464</v>
      </c>
      <c r="M44" s="11" t="str">
        <f t="shared" si="2"/>
        <v>OK</v>
      </c>
    </row>
    <row r="45" spans="1:13" hidden="1">
      <c r="A45" s="11">
        <v>1</v>
      </c>
      <c r="B45" t="s">
        <v>444</v>
      </c>
      <c r="C45" s="11" t="s">
        <v>355</v>
      </c>
      <c r="D45" s="11">
        <v>1998</v>
      </c>
      <c r="E45" s="11">
        <v>1</v>
      </c>
      <c r="F45" s="34" t="s">
        <v>445</v>
      </c>
      <c r="G45" t="s">
        <v>356</v>
      </c>
      <c r="H45" s="42">
        <v>179848</v>
      </c>
      <c r="I45" s="42">
        <v>0</v>
      </c>
      <c r="J45" s="42">
        <v>44962</v>
      </c>
      <c r="K45" s="42">
        <v>224810</v>
      </c>
      <c r="L45" s="18">
        <f t="shared" si="1"/>
        <v>224810</v>
      </c>
      <c r="M45" s="11" t="str">
        <f t="shared" si="2"/>
        <v>OK</v>
      </c>
    </row>
    <row r="46" spans="1:13" hidden="1">
      <c r="A46" s="11">
        <v>1</v>
      </c>
      <c r="B46" t="s">
        <v>446</v>
      </c>
      <c r="C46" s="11" t="s">
        <v>355</v>
      </c>
      <c r="D46" s="11">
        <v>1998</v>
      </c>
      <c r="E46" s="11">
        <v>1</v>
      </c>
      <c r="F46" s="34" t="s">
        <v>409</v>
      </c>
      <c r="G46" t="s">
        <v>410</v>
      </c>
      <c r="H46" s="42">
        <v>205000</v>
      </c>
      <c r="I46" s="42">
        <v>0</v>
      </c>
      <c r="J46" s="42">
        <v>24000</v>
      </c>
      <c r="K46" s="42">
        <v>229000</v>
      </c>
      <c r="L46" s="18">
        <f t="shared" si="1"/>
        <v>229000</v>
      </c>
      <c r="M46" s="11" t="str">
        <f t="shared" si="2"/>
        <v>OK</v>
      </c>
    </row>
    <row r="47" spans="1:13" hidden="1">
      <c r="A47" s="11">
        <v>1</v>
      </c>
      <c r="B47" t="s">
        <v>447</v>
      </c>
      <c r="C47" s="11" t="s">
        <v>355</v>
      </c>
      <c r="D47" s="11">
        <v>2013</v>
      </c>
      <c r="E47" s="11">
        <v>301</v>
      </c>
      <c r="F47" s="34" t="s">
        <v>436</v>
      </c>
      <c r="G47" t="s">
        <v>437</v>
      </c>
      <c r="H47" s="42">
        <v>207276</v>
      </c>
      <c r="I47" s="42">
        <v>0</v>
      </c>
      <c r="J47" s="42">
        <v>23724</v>
      </c>
      <c r="K47" s="42">
        <v>231000</v>
      </c>
      <c r="L47" s="18">
        <f t="shared" si="1"/>
        <v>231000</v>
      </c>
      <c r="M47" s="11" t="str">
        <f t="shared" si="2"/>
        <v>OK</v>
      </c>
    </row>
    <row r="48" spans="1:13" hidden="1">
      <c r="A48" s="11">
        <v>1</v>
      </c>
      <c r="B48" t="s">
        <v>448</v>
      </c>
      <c r="C48" s="11" t="s">
        <v>355</v>
      </c>
      <c r="D48" s="11">
        <v>1997</v>
      </c>
      <c r="E48" s="11">
        <v>1</v>
      </c>
      <c r="F48" s="34" t="s">
        <v>409</v>
      </c>
      <c r="G48" t="s">
        <v>410</v>
      </c>
      <c r="H48" s="42">
        <v>185000</v>
      </c>
      <c r="I48" s="42">
        <v>0</v>
      </c>
      <c r="J48" s="42">
        <v>46250</v>
      </c>
      <c r="K48" s="42">
        <v>231250</v>
      </c>
      <c r="L48" s="18">
        <f t="shared" si="1"/>
        <v>231250</v>
      </c>
      <c r="M48" s="11" t="str">
        <f t="shared" si="2"/>
        <v>OK</v>
      </c>
    </row>
    <row r="49" spans="1:13">
      <c r="A49" s="11">
        <v>1</v>
      </c>
      <c r="B49" s="165" t="s">
        <v>449</v>
      </c>
      <c r="C49" s="11" t="s">
        <v>355</v>
      </c>
      <c r="D49" s="11">
        <v>2007</v>
      </c>
      <c r="E49" s="11">
        <v>1</v>
      </c>
      <c r="F49" s="34" t="s">
        <v>450</v>
      </c>
      <c r="G49" t="s">
        <v>402</v>
      </c>
      <c r="H49" s="42">
        <v>208162</v>
      </c>
      <c r="I49" s="42">
        <v>0</v>
      </c>
      <c r="J49" s="42">
        <v>23825</v>
      </c>
      <c r="K49" s="42">
        <v>231987</v>
      </c>
      <c r="L49" s="18">
        <f t="shared" si="1"/>
        <v>231987</v>
      </c>
      <c r="M49" s="11" t="str">
        <f t="shared" si="2"/>
        <v>OK</v>
      </c>
    </row>
    <row r="50" spans="1:13" hidden="1">
      <c r="A50" s="11">
        <v>1</v>
      </c>
      <c r="B50" t="s">
        <v>451</v>
      </c>
      <c r="C50" s="11" t="s">
        <v>355</v>
      </c>
      <c r="D50" s="11">
        <v>2019</v>
      </c>
      <c r="E50" s="11">
        <v>201</v>
      </c>
      <c r="G50" t="s">
        <v>367</v>
      </c>
      <c r="H50" s="42">
        <v>191300</v>
      </c>
      <c r="I50" s="42"/>
      <c r="J50" s="42">
        <v>48900</v>
      </c>
      <c r="K50" s="42">
        <v>240200</v>
      </c>
      <c r="L50" s="18">
        <f t="shared" si="1"/>
        <v>240200</v>
      </c>
      <c r="M50" s="11" t="str">
        <f t="shared" si="2"/>
        <v>OK</v>
      </c>
    </row>
    <row r="51" spans="1:13" hidden="1">
      <c r="A51" s="11">
        <v>1</v>
      </c>
      <c r="B51" t="s">
        <v>452</v>
      </c>
      <c r="C51" s="11" t="s">
        <v>355</v>
      </c>
      <c r="D51" s="11">
        <v>1993</v>
      </c>
      <c r="E51" s="11">
        <v>4</v>
      </c>
      <c r="F51" s="34">
        <v>0</v>
      </c>
      <c r="G51" t="s">
        <v>453</v>
      </c>
      <c r="H51" s="42">
        <v>169979</v>
      </c>
      <c r="I51" s="42">
        <v>0</v>
      </c>
      <c r="J51" s="42">
        <v>74000</v>
      </c>
      <c r="K51" s="42">
        <v>243979</v>
      </c>
      <c r="L51" s="18">
        <f t="shared" si="1"/>
        <v>243979</v>
      </c>
      <c r="M51" s="11" t="str">
        <f t="shared" si="2"/>
        <v>OK</v>
      </c>
    </row>
    <row r="52" spans="1:13" hidden="1">
      <c r="A52" s="11">
        <v>1</v>
      </c>
      <c r="B52" t="s">
        <v>454</v>
      </c>
      <c r="C52" s="11" t="s">
        <v>355</v>
      </c>
      <c r="D52" s="11">
        <v>2015</v>
      </c>
      <c r="E52" s="11">
        <v>101</v>
      </c>
      <c r="F52" s="34" t="s">
        <v>455</v>
      </c>
      <c r="G52" t="s">
        <v>406</v>
      </c>
      <c r="H52" s="42">
        <v>219188</v>
      </c>
      <c r="I52" s="42">
        <v>0</v>
      </c>
      <c r="J52" s="42">
        <v>25087</v>
      </c>
      <c r="K52" s="42">
        <v>244275</v>
      </c>
      <c r="L52" s="18">
        <f t="shared" si="1"/>
        <v>244275</v>
      </c>
      <c r="M52" s="11" t="str">
        <f t="shared" si="2"/>
        <v>OK</v>
      </c>
    </row>
    <row r="53" spans="1:13" hidden="1">
      <c r="A53" s="11">
        <v>1</v>
      </c>
      <c r="B53" t="s">
        <v>456</v>
      </c>
      <c r="C53" s="11" t="s">
        <v>355</v>
      </c>
      <c r="D53" s="11">
        <v>2015</v>
      </c>
      <c r="E53" s="11">
        <v>101</v>
      </c>
      <c r="F53" s="34" t="s">
        <v>457</v>
      </c>
      <c r="G53" t="s">
        <v>410</v>
      </c>
      <c r="H53" s="42">
        <v>150000</v>
      </c>
      <c r="I53" s="42">
        <v>0</v>
      </c>
      <c r="J53" s="42">
        <v>100000</v>
      </c>
      <c r="K53" s="42">
        <v>250000</v>
      </c>
      <c r="L53" s="18">
        <f t="shared" si="1"/>
        <v>250000</v>
      </c>
      <c r="M53" s="11" t="str">
        <f t="shared" si="2"/>
        <v>OK</v>
      </c>
    </row>
    <row r="54" spans="1:13">
      <c r="A54" s="11">
        <v>1</v>
      </c>
      <c r="B54" t="s">
        <v>458</v>
      </c>
      <c r="C54" s="11" t="s">
        <v>355</v>
      </c>
      <c r="D54" s="11">
        <v>2015</v>
      </c>
      <c r="E54" s="11">
        <v>101</v>
      </c>
      <c r="F54" s="34" t="s">
        <v>459</v>
      </c>
      <c r="G54" t="s">
        <v>443</v>
      </c>
      <c r="H54" s="42">
        <v>224874</v>
      </c>
      <c r="I54" s="42"/>
      <c r="J54" s="42">
        <v>25738</v>
      </c>
      <c r="K54" s="42">
        <v>250612</v>
      </c>
      <c r="L54" s="18">
        <f t="shared" si="1"/>
        <v>250612</v>
      </c>
      <c r="M54" s="11" t="str">
        <f t="shared" si="2"/>
        <v>OK</v>
      </c>
    </row>
    <row r="55" spans="1:13">
      <c r="A55" s="11">
        <v>1</v>
      </c>
      <c r="B55" t="s">
        <v>460</v>
      </c>
      <c r="C55" s="11" t="s">
        <v>355</v>
      </c>
      <c r="D55" s="11">
        <v>2017</v>
      </c>
      <c r="E55" s="11">
        <v>101</v>
      </c>
      <c r="F55" s="34">
        <v>0</v>
      </c>
      <c r="G55" t="s">
        <v>443</v>
      </c>
      <c r="H55" s="42">
        <v>225814</v>
      </c>
      <c r="I55" s="42">
        <v>0</v>
      </c>
      <c r="J55" s="42">
        <v>26284</v>
      </c>
      <c r="K55" s="42">
        <v>252098</v>
      </c>
      <c r="L55" s="18">
        <f t="shared" si="1"/>
        <v>252098</v>
      </c>
      <c r="M55" s="11" t="str">
        <f t="shared" si="2"/>
        <v>OK</v>
      </c>
    </row>
    <row r="56" spans="1:13" hidden="1">
      <c r="A56" s="11">
        <v>1</v>
      </c>
      <c r="B56" t="s">
        <v>461</v>
      </c>
      <c r="C56" s="11" t="s">
        <v>355</v>
      </c>
      <c r="D56" s="11">
        <v>2007</v>
      </c>
      <c r="E56" s="11">
        <v>1</v>
      </c>
      <c r="F56" s="34" t="s">
        <v>462</v>
      </c>
      <c r="G56" t="s">
        <v>463</v>
      </c>
      <c r="H56" s="42">
        <v>232410</v>
      </c>
      <c r="I56" s="42">
        <v>0</v>
      </c>
      <c r="J56" s="42">
        <v>26600</v>
      </c>
      <c r="K56" s="42">
        <v>259010</v>
      </c>
      <c r="L56" s="18">
        <f t="shared" si="1"/>
        <v>259010</v>
      </c>
      <c r="M56" s="11" t="str">
        <f t="shared" si="2"/>
        <v>OK</v>
      </c>
    </row>
    <row r="57" spans="1:13" hidden="1">
      <c r="A57" s="11">
        <v>1</v>
      </c>
      <c r="B57" t="s">
        <v>464</v>
      </c>
      <c r="C57" s="11" t="s">
        <v>355</v>
      </c>
      <c r="D57" s="11">
        <v>2013</v>
      </c>
      <c r="E57" s="11">
        <v>301</v>
      </c>
      <c r="F57" s="34" t="s">
        <v>465</v>
      </c>
      <c r="G57" t="s">
        <v>437</v>
      </c>
      <c r="H57" s="42">
        <v>268757</v>
      </c>
      <c r="I57" s="42">
        <v>268757</v>
      </c>
      <c r="J57" s="42">
        <v>0</v>
      </c>
      <c r="K57" s="42">
        <v>268757</v>
      </c>
      <c r="L57" s="18">
        <f t="shared" si="1"/>
        <v>537514</v>
      </c>
      <c r="M57" s="11" t="str">
        <f t="shared" si="2"/>
        <v>error</v>
      </c>
    </row>
    <row r="58" spans="1:13" hidden="1">
      <c r="A58" s="11">
        <v>1</v>
      </c>
      <c r="B58" t="s">
        <v>466</v>
      </c>
      <c r="C58" s="11" t="s">
        <v>355</v>
      </c>
      <c r="D58" s="11">
        <v>2000</v>
      </c>
      <c r="E58" s="11">
        <v>4</v>
      </c>
      <c r="F58" s="34" t="s">
        <v>467</v>
      </c>
      <c r="G58" t="s">
        <v>468</v>
      </c>
      <c r="H58" s="42">
        <v>210000</v>
      </c>
      <c r="I58" s="42">
        <v>0</v>
      </c>
      <c r="J58" s="42">
        <v>62000</v>
      </c>
      <c r="K58" s="42">
        <v>272000</v>
      </c>
      <c r="L58" s="18">
        <f t="shared" si="1"/>
        <v>272000</v>
      </c>
      <c r="M58" s="11" t="str">
        <f t="shared" si="2"/>
        <v>OK</v>
      </c>
    </row>
    <row r="59" spans="1:13">
      <c r="A59" s="11">
        <v>1</v>
      </c>
      <c r="B59" s="165" t="s">
        <v>469</v>
      </c>
      <c r="C59" s="11" t="s">
        <v>355</v>
      </c>
      <c r="D59" s="11">
        <v>2001</v>
      </c>
      <c r="E59" s="11">
        <v>11</v>
      </c>
      <c r="F59" s="34" t="s">
        <v>470</v>
      </c>
      <c r="G59" t="s">
        <v>402</v>
      </c>
      <c r="H59" s="42">
        <v>249000</v>
      </c>
      <c r="I59" s="42">
        <v>0</v>
      </c>
      <c r="J59" s="42">
        <v>28000</v>
      </c>
      <c r="K59" s="42">
        <v>277000</v>
      </c>
      <c r="L59" s="18">
        <f t="shared" si="1"/>
        <v>277000</v>
      </c>
      <c r="M59" s="11" t="str">
        <f t="shared" si="2"/>
        <v>OK</v>
      </c>
    </row>
    <row r="60" spans="1:13" hidden="1">
      <c r="A60" s="11">
        <v>1</v>
      </c>
      <c r="B60" t="s">
        <v>471</v>
      </c>
      <c r="C60" s="11" t="s">
        <v>355</v>
      </c>
      <c r="D60" s="11">
        <v>2019</v>
      </c>
      <c r="E60" s="11">
        <v>201</v>
      </c>
      <c r="G60" t="s">
        <v>367</v>
      </c>
      <c r="H60" s="42">
        <v>200007</v>
      </c>
      <c r="I60" s="42"/>
      <c r="J60" s="42">
        <v>81048</v>
      </c>
      <c r="K60" s="42">
        <v>281055</v>
      </c>
      <c r="L60" s="18">
        <f t="shared" si="1"/>
        <v>281055</v>
      </c>
      <c r="M60" s="11" t="str">
        <f t="shared" si="2"/>
        <v>OK</v>
      </c>
    </row>
    <row r="61" spans="1:13" hidden="1">
      <c r="A61" s="11">
        <v>1</v>
      </c>
      <c r="B61" t="s">
        <v>472</v>
      </c>
      <c r="C61" s="11" t="s">
        <v>355</v>
      </c>
      <c r="D61" s="11">
        <v>1997</v>
      </c>
      <c r="E61" s="11">
        <v>1</v>
      </c>
      <c r="F61" s="34" t="s">
        <v>473</v>
      </c>
      <c r="G61" t="s">
        <v>398</v>
      </c>
      <c r="H61" s="42">
        <v>226898</v>
      </c>
      <c r="I61" s="42">
        <v>0</v>
      </c>
      <c r="J61" s="42">
        <v>56725</v>
      </c>
      <c r="K61" s="42">
        <v>283623</v>
      </c>
      <c r="L61" s="18">
        <f t="shared" si="1"/>
        <v>283623</v>
      </c>
      <c r="M61" s="11" t="str">
        <f t="shared" si="2"/>
        <v>OK</v>
      </c>
    </row>
    <row r="62" spans="1:13">
      <c r="A62" s="11">
        <v>1</v>
      </c>
      <c r="B62" t="s">
        <v>474</v>
      </c>
      <c r="C62" s="11" t="s">
        <v>355</v>
      </c>
      <c r="D62" s="11">
        <v>2017</v>
      </c>
      <c r="E62" s="11">
        <v>101</v>
      </c>
      <c r="F62" s="34" t="s">
        <v>475</v>
      </c>
      <c r="G62" t="s">
        <v>443</v>
      </c>
      <c r="H62" s="42">
        <v>234400</v>
      </c>
      <c r="I62" s="42">
        <v>0</v>
      </c>
      <c r="J62" s="42">
        <v>58600</v>
      </c>
      <c r="K62" s="42">
        <v>293000</v>
      </c>
      <c r="L62" s="18">
        <f t="shared" si="1"/>
        <v>293000</v>
      </c>
      <c r="M62" s="11" t="str">
        <f t="shared" si="2"/>
        <v>OK</v>
      </c>
    </row>
    <row r="63" spans="1:13" hidden="1">
      <c r="A63" s="11">
        <v>1</v>
      </c>
      <c r="B63" t="s">
        <v>476</v>
      </c>
      <c r="C63" s="11" t="s">
        <v>355</v>
      </c>
      <c r="D63" s="11">
        <v>2019</v>
      </c>
      <c r="E63" s="11">
        <v>201</v>
      </c>
      <c r="G63" t="s">
        <v>367</v>
      </c>
      <c r="H63" s="42">
        <v>241872</v>
      </c>
      <c r="I63" s="42"/>
      <c r="J63" s="42">
        <v>61468</v>
      </c>
      <c r="K63" s="42">
        <v>302340</v>
      </c>
      <c r="L63" s="18">
        <f t="shared" si="1"/>
        <v>303340</v>
      </c>
      <c r="M63" s="11" t="str">
        <f t="shared" si="2"/>
        <v>error</v>
      </c>
    </row>
    <row r="64" spans="1:13" hidden="1">
      <c r="A64" s="11">
        <v>1</v>
      </c>
      <c r="B64" t="s">
        <v>477</v>
      </c>
      <c r="C64" s="11" t="s">
        <v>355</v>
      </c>
      <c r="D64" s="11">
        <v>2019</v>
      </c>
      <c r="E64" s="11">
        <v>201</v>
      </c>
      <c r="G64" t="s">
        <v>367</v>
      </c>
      <c r="H64" s="42">
        <v>241872</v>
      </c>
      <c r="I64" s="42"/>
      <c r="J64" s="42">
        <v>60468</v>
      </c>
      <c r="K64" s="42">
        <v>302340</v>
      </c>
      <c r="L64" s="18">
        <f t="shared" si="1"/>
        <v>302340</v>
      </c>
      <c r="M64" s="11" t="str">
        <f t="shared" si="2"/>
        <v>OK</v>
      </c>
    </row>
    <row r="65" spans="1:13" hidden="1">
      <c r="A65" s="11">
        <v>1</v>
      </c>
      <c r="B65" t="s">
        <v>478</v>
      </c>
      <c r="C65" s="11" t="s">
        <v>355</v>
      </c>
      <c r="D65" s="11">
        <v>1996</v>
      </c>
      <c r="E65" s="11">
        <v>5</v>
      </c>
      <c r="F65" s="34" t="s">
        <v>368</v>
      </c>
      <c r="G65" t="s">
        <v>369</v>
      </c>
      <c r="H65" s="42">
        <v>243200</v>
      </c>
      <c r="I65" s="42">
        <v>0</v>
      </c>
      <c r="J65" s="42">
        <v>60800</v>
      </c>
      <c r="K65" s="42">
        <v>304000</v>
      </c>
      <c r="L65" s="18">
        <f t="shared" si="1"/>
        <v>304000</v>
      </c>
      <c r="M65" s="11" t="str">
        <f t="shared" si="2"/>
        <v>OK</v>
      </c>
    </row>
    <row r="66" spans="1:13">
      <c r="A66" s="11">
        <v>1</v>
      </c>
      <c r="B66" t="s">
        <v>479</v>
      </c>
      <c r="C66" s="11" t="s">
        <v>355</v>
      </c>
      <c r="D66" s="11">
        <v>2013</v>
      </c>
      <c r="E66" s="11">
        <v>301</v>
      </c>
      <c r="F66" s="34" t="s">
        <v>480</v>
      </c>
      <c r="G66" t="s">
        <v>440</v>
      </c>
      <c r="H66" s="42">
        <v>267112</v>
      </c>
      <c r="I66" s="42">
        <v>0</v>
      </c>
      <c r="J66" s="42">
        <v>57596</v>
      </c>
      <c r="K66" s="42">
        <v>324708</v>
      </c>
      <c r="L66" s="18">
        <f t="shared" si="1"/>
        <v>324708</v>
      </c>
      <c r="M66" s="11" t="str">
        <f t="shared" si="2"/>
        <v>OK</v>
      </c>
    </row>
    <row r="67" spans="1:13" hidden="1">
      <c r="A67" s="11">
        <v>1</v>
      </c>
      <c r="B67" t="s">
        <v>481</v>
      </c>
      <c r="C67" s="11" t="s">
        <v>355</v>
      </c>
      <c r="D67" s="11">
        <v>1997</v>
      </c>
      <c r="E67" s="11">
        <v>1</v>
      </c>
      <c r="F67" s="34" t="s">
        <v>420</v>
      </c>
      <c r="G67" t="s">
        <v>421</v>
      </c>
      <c r="H67" s="42">
        <v>285295</v>
      </c>
      <c r="I67" s="42">
        <v>0</v>
      </c>
      <c r="J67" s="42">
        <v>71324</v>
      </c>
      <c r="K67" s="42">
        <v>356619</v>
      </c>
      <c r="L67" s="18">
        <f t="shared" si="1"/>
        <v>356619</v>
      </c>
      <c r="M67" s="11" t="str">
        <f t="shared" si="2"/>
        <v>OK</v>
      </c>
    </row>
    <row r="68" spans="1:13" hidden="1">
      <c r="A68" s="11">
        <v>1</v>
      </c>
      <c r="B68" t="s">
        <v>482</v>
      </c>
      <c r="C68" s="11" t="s">
        <v>355</v>
      </c>
      <c r="D68" s="11">
        <v>2019</v>
      </c>
      <c r="E68" s="11">
        <v>201</v>
      </c>
      <c r="G68" t="s">
        <v>367</v>
      </c>
      <c r="H68" s="42">
        <v>243555</v>
      </c>
      <c r="I68" s="42"/>
      <c r="J68" s="42">
        <v>116395</v>
      </c>
      <c r="K68" s="42">
        <v>359950</v>
      </c>
      <c r="L68" s="18">
        <f t="shared" si="1"/>
        <v>359950</v>
      </c>
      <c r="M68" s="11" t="str">
        <f t="shared" si="2"/>
        <v>OK</v>
      </c>
    </row>
    <row r="69" spans="1:13" hidden="1">
      <c r="A69" s="11">
        <v>1</v>
      </c>
      <c r="B69" t="s">
        <v>483</v>
      </c>
      <c r="C69" s="11" t="s">
        <v>355</v>
      </c>
      <c r="D69" s="11">
        <v>2009</v>
      </c>
      <c r="E69" s="11">
        <v>5</v>
      </c>
      <c r="F69" s="34" t="s">
        <v>484</v>
      </c>
      <c r="G69" t="s">
        <v>356</v>
      </c>
      <c r="H69" s="42">
        <v>366896</v>
      </c>
      <c r="I69" s="42">
        <v>366896</v>
      </c>
      <c r="J69" s="42">
        <v>0</v>
      </c>
      <c r="K69" s="42">
        <v>366896</v>
      </c>
      <c r="L69" s="18">
        <f t="shared" si="1"/>
        <v>733792</v>
      </c>
      <c r="M69" s="11" t="str">
        <f t="shared" si="2"/>
        <v>error</v>
      </c>
    </row>
    <row r="70" spans="1:13" hidden="1">
      <c r="A70" s="11">
        <v>1</v>
      </c>
      <c r="B70" t="s">
        <v>485</v>
      </c>
      <c r="C70" s="11" t="s">
        <v>355</v>
      </c>
      <c r="D70" s="11">
        <v>2013</v>
      </c>
      <c r="E70" s="11">
        <v>301</v>
      </c>
      <c r="F70" s="34" t="s">
        <v>486</v>
      </c>
      <c r="G70" t="s">
        <v>406</v>
      </c>
      <c r="H70" s="42">
        <v>324823</v>
      </c>
      <c r="I70" s="42">
        <v>0</v>
      </c>
      <c r="J70" s="42">
        <v>47300</v>
      </c>
      <c r="K70" s="42">
        <v>372123</v>
      </c>
      <c r="L70" s="18">
        <f t="shared" si="1"/>
        <v>372123</v>
      </c>
      <c r="M70" s="11" t="str">
        <f t="shared" si="2"/>
        <v>OK</v>
      </c>
    </row>
    <row r="71" spans="1:13" hidden="1">
      <c r="A71" s="11">
        <v>1</v>
      </c>
      <c r="B71" t="s">
        <v>487</v>
      </c>
      <c r="C71" s="11" t="s">
        <v>355</v>
      </c>
      <c r="D71" s="11">
        <v>2013</v>
      </c>
      <c r="E71" s="11">
        <v>101</v>
      </c>
      <c r="F71" s="34" t="s">
        <v>488</v>
      </c>
      <c r="G71" t="s">
        <v>489</v>
      </c>
      <c r="H71" s="42">
        <v>335530</v>
      </c>
      <c r="I71" s="42">
        <v>0</v>
      </c>
      <c r="J71" s="42">
        <v>38470</v>
      </c>
      <c r="K71" s="42">
        <v>374000</v>
      </c>
      <c r="L71" s="18">
        <f t="shared" ref="L71:L134" si="3">SUM(H71:J71)</f>
        <v>374000</v>
      </c>
      <c r="M71" s="11" t="str">
        <f t="shared" ref="M71:M134" si="4">IF(K71=L71,"OK","error")</f>
        <v>OK</v>
      </c>
    </row>
    <row r="72" spans="1:13" hidden="1">
      <c r="A72" s="11">
        <v>1</v>
      </c>
      <c r="B72" t="s">
        <v>490</v>
      </c>
      <c r="C72" s="11" t="s">
        <v>355</v>
      </c>
      <c r="D72" s="11">
        <v>2007</v>
      </c>
      <c r="E72" s="11">
        <v>1</v>
      </c>
      <c r="F72" s="34" t="s">
        <v>362</v>
      </c>
      <c r="G72" t="s">
        <v>363</v>
      </c>
      <c r="H72" s="42">
        <v>341185</v>
      </c>
      <c r="I72" s="42">
        <v>0</v>
      </c>
      <c r="J72" s="42">
        <v>39050</v>
      </c>
      <c r="K72" s="42">
        <v>380235</v>
      </c>
      <c r="L72" s="18">
        <f t="shared" si="3"/>
        <v>380235</v>
      </c>
      <c r="M72" s="11" t="str">
        <f t="shared" si="4"/>
        <v>OK</v>
      </c>
    </row>
    <row r="73" spans="1:13" hidden="1">
      <c r="A73" s="11">
        <v>1</v>
      </c>
      <c r="B73" t="s">
        <v>491</v>
      </c>
      <c r="C73" s="11" t="s">
        <v>355</v>
      </c>
      <c r="D73" s="11">
        <v>2005</v>
      </c>
      <c r="E73" s="11">
        <v>1</v>
      </c>
      <c r="F73" s="34" t="s">
        <v>473</v>
      </c>
      <c r="G73" t="s">
        <v>398</v>
      </c>
      <c r="H73" s="42">
        <v>318100</v>
      </c>
      <c r="I73" s="42">
        <v>0</v>
      </c>
      <c r="J73" s="42">
        <v>63000</v>
      </c>
      <c r="K73" s="42">
        <v>381100</v>
      </c>
      <c r="L73" s="18">
        <f t="shared" si="3"/>
        <v>381100</v>
      </c>
      <c r="M73" s="11" t="str">
        <f t="shared" si="4"/>
        <v>OK</v>
      </c>
    </row>
    <row r="74" spans="1:13" hidden="1">
      <c r="A74" s="11">
        <v>1</v>
      </c>
      <c r="B74" t="s">
        <v>492</v>
      </c>
      <c r="C74" s="11" t="s">
        <v>355</v>
      </c>
      <c r="D74" s="11">
        <v>2019</v>
      </c>
      <c r="E74" s="11">
        <v>201</v>
      </c>
      <c r="G74" t="s">
        <v>367</v>
      </c>
      <c r="H74" s="42">
        <v>218804</v>
      </c>
      <c r="I74" s="42"/>
      <c r="J74" s="42">
        <v>166374</v>
      </c>
      <c r="K74" s="42">
        <v>385178</v>
      </c>
      <c r="L74" s="18">
        <f t="shared" si="3"/>
        <v>385178</v>
      </c>
      <c r="M74" s="11" t="str">
        <f t="shared" si="4"/>
        <v>OK</v>
      </c>
    </row>
    <row r="75" spans="1:13" hidden="1">
      <c r="A75" s="11">
        <v>1</v>
      </c>
      <c r="B75" t="s">
        <v>493</v>
      </c>
      <c r="C75" s="11" t="s">
        <v>355</v>
      </c>
      <c r="D75" s="11">
        <v>2018</v>
      </c>
      <c r="E75" s="11">
        <v>103</v>
      </c>
      <c r="F75" s="34" t="s">
        <v>494</v>
      </c>
      <c r="G75" t="s">
        <v>495</v>
      </c>
      <c r="H75" s="42">
        <v>349000</v>
      </c>
      <c r="I75" s="42">
        <v>0</v>
      </c>
      <c r="J75" s="42">
        <v>41000</v>
      </c>
      <c r="K75" s="42">
        <v>390000</v>
      </c>
      <c r="L75" s="18">
        <f t="shared" si="3"/>
        <v>390000</v>
      </c>
      <c r="M75" s="11" t="str">
        <f t="shared" si="4"/>
        <v>OK</v>
      </c>
    </row>
    <row r="76" spans="1:13" hidden="1">
      <c r="A76" s="11">
        <v>1</v>
      </c>
      <c r="B76" t="s">
        <v>496</v>
      </c>
      <c r="C76" s="11" t="s">
        <v>355</v>
      </c>
      <c r="D76" s="11">
        <v>2002</v>
      </c>
      <c r="E76" s="11">
        <v>1</v>
      </c>
      <c r="F76" s="34" t="s">
        <v>497</v>
      </c>
      <c r="G76" t="s">
        <v>410</v>
      </c>
      <c r="H76" s="42">
        <v>322000</v>
      </c>
      <c r="I76" s="42">
        <v>0</v>
      </c>
      <c r="J76" s="42">
        <v>70000</v>
      </c>
      <c r="K76" s="42">
        <v>392000</v>
      </c>
      <c r="L76" s="18">
        <f t="shared" si="3"/>
        <v>392000</v>
      </c>
      <c r="M76" s="11" t="str">
        <f t="shared" si="4"/>
        <v>OK</v>
      </c>
    </row>
    <row r="77" spans="1:13" hidden="1">
      <c r="A77" s="11">
        <v>1</v>
      </c>
      <c r="B77" t="s">
        <v>498</v>
      </c>
      <c r="C77" s="11" t="s">
        <v>355</v>
      </c>
      <c r="D77" s="11">
        <v>2013</v>
      </c>
      <c r="E77" s="11">
        <v>301</v>
      </c>
      <c r="F77" s="34" t="s">
        <v>499</v>
      </c>
      <c r="G77" t="s">
        <v>500</v>
      </c>
      <c r="H77" s="42">
        <v>360000</v>
      </c>
      <c r="I77" s="42">
        <v>0</v>
      </c>
      <c r="J77" s="42">
        <v>41000</v>
      </c>
      <c r="K77" s="42">
        <v>401000</v>
      </c>
      <c r="L77" s="18">
        <f t="shared" si="3"/>
        <v>401000</v>
      </c>
      <c r="M77" s="11" t="str">
        <f t="shared" si="4"/>
        <v>OK</v>
      </c>
    </row>
    <row r="78" spans="1:13" hidden="1">
      <c r="A78" s="11">
        <v>1</v>
      </c>
      <c r="B78" t="s">
        <v>501</v>
      </c>
      <c r="C78" s="11" t="s">
        <v>355</v>
      </c>
      <c r="D78" s="11">
        <v>1996</v>
      </c>
      <c r="E78" s="11">
        <v>6</v>
      </c>
      <c r="F78" s="34" t="s">
        <v>502</v>
      </c>
      <c r="G78" t="s">
        <v>421</v>
      </c>
      <c r="H78" s="42">
        <v>331000</v>
      </c>
      <c r="I78" s="42">
        <v>0</v>
      </c>
      <c r="J78" s="42">
        <v>93000</v>
      </c>
      <c r="K78" s="42">
        <v>424000</v>
      </c>
      <c r="L78" s="18">
        <f t="shared" si="3"/>
        <v>424000</v>
      </c>
      <c r="M78" s="11" t="str">
        <f t="shared" si="4"/>
        <v>OK</v>
      </c>
    </row>
    <row r="79" spans="1:13" hidden="1">
      <c r="A79" s="11">
        <v>1</v>
      </c>
      <c r="B79" t="s">
        <v>503</v>
      </c>
      <c r="C79" s="11" t="s">
        <v>355</v>
      </c>
      <c r="D79" s="11">
        <v>2005</v>
      </c>
      <c r="E79" s="11">
        <v>4</v>
      </c>
      <c r="F79" s="34" t="s">
        <v>504</v>
      </c>
      <c r="G79" t="s">
        <v>505</v>
      </c>
      <c r="H79" s="42">
        <v>383400</v>
      </c>
      <c r="I79" s="42">
        <v>0</v>
      </c>
      <c r="J79" s="42">
        <v>43882</v>
      </c>
      <c r="K79" s="42">
        <v>427282</v>
      </c>
      <c r="L79" s="18">
        <f t="shared" si="3"/>
        <v>427282</v>
      </c>
      <c r="M79" s="11" t="str">
        <f t="shared" si="4"/>
        <v>OK</v>
      </c>
    </row>
    <row r="80" spans="1:13" hidden="1">
      <c r="A80" s="11">
        <v>1</v>
      </c>
      <c r="B80" t="s">
        <v>506</v>
      </c>
      <c r="C80" s="11" t="s">
        <v>355</v>
      </c>
      <c r="D80" s="11">
        <v>1999</v>
      </c>
      <c r="E80" s="11">
        <v>1</v>
      </c>
      <c r="F80" s="34" t="s">
        <v>507</v>
      </c>
      <c r="G80" t="s">
        <v>396</v>
      </c>
      <c r="H80" s="42">
        <v>350207</v>
      </c>
      <c r="I80" s="42">
        <v>0</v>
      </c>
      <c r="J80" s="42">
        <v>87552</v>
      </c>
      <c r="K80" s="42">
        <v>437759</v>
      </c>
      <c r="L80" s="18">
        <f t="shared" si="3"/>
        <v>437759</v>
      </c>
      <c r="M80" s="11" t="str">
        <f t="shared" si="4"/>
        <v>OK</v>
      </c>
    </row>
    <row r="81" spans="1:13">
      <c r="A81" s="11">
        <v>1</v>
      </c>
      <c r="B81" t="s">
        <v>508</v>
      </c>
      <c r="C81" s="11" t="s">
        <v>355</v>
      </c>
      <c r="D81" s="11">
        <v>2002</v>
      </c>
      <c r="E81" s="11">
        <v>5</v>
      </c>
      <c r="F81" s="34" t="s">
        <v>470</v>
      </c>
      <c r="G81" t="s">
        <v>402</v>
      </c>
      <c r="H81" s="42">
        <v>370000</v>
      </c>
      <c r="I81" s="42">
        <v>0</v>
      </c>
      <c r="J81" s="42">
        <v>70000</v>
      </c>
      <c r="K81" s="42">
        <v>440000</v>
      </c>
      <c r="L81" s="18">
        <f t="shared" si="3"/>
        <v>440000</v>
      </c>
      <c r="M81" s="11" t="str">
        <f t="shared" si="4"/>
        <v>OK</v>
      </c>
    </row>
    <row r="82" spans="1:13" hidden="1">
      <c r="A82" s="11">
        <v>1</v>
      </c>
      <c r="B82" t="s">
        <v>509</v>
      </c>
      <c r="C82" s="11" t="s">
        <v>355</v>
      </c>
      <c r="D82" s="11">
        <v>2019</v>
      </c>
      <c r="E82" s="11">
        <v>201</v>
      </c>
      <c r="G82" t="s">
        <v>367</v>
      </c>
      <c r="H82" s="42">
        <v>281324</v>
      </c>
      <c r="I82" s="42"/>
      <c r="J82" s="42">
        <v>162000</v>
      </c>
      <c r="K82" s="42">
        <v>443324</v>
      </c>
      <c r="L82" s="18">
        <f t="shared" si="3"/>
        <v>443324</v>
      </c>
      <c r="M82" s="11" t="str">
        <f t="shared" si="4"/>
        <v>OK</v>
      </c>
    </row>
    <row r="83" spans="1:13" hidden="1">
      <c r="A83" s="11">
        <v>1</v>
      </c>
      <c r="B83" t="s">
        <v>510</v>
      </c>
      <c r="C83" s="11" t="s">
        <v>355</v>
      </c>
      <c r="D83" s="11">
        <v>1996</v>
      </c>
      <c r="E83" s="11">
        <v>1</v>
      </c>
      <c r="F83" s="34" t="s">
        <v>409</v>
      </c>
      <c r="G83" t="s">
        <v>410</v>
      </c>
      <c r="H83" s="42">
        <v>372921</v>
      </c>
      <c r="I83" s="42">
        <v>0</v>
      </c>
      <c r="J83" s="42">
        <v>93230</v>
      </c>
      <c r="K83" s="42">
        <v>466151</v>
      </c>
      <c r="L83" s="18">
        <f t="shared" si="3"/>
        <v>466151</v>
      </c>
      <c r="M83" s="11" t="str">
        <f t="shared" si="4"/>
        <v>OK</v>
      </c>
    </row>
    <row r="84" spans="1:13">
      <c r="A84" s="11">
        <v>1</v>
      </c>
      <c r="B84" t="s">
        <v>511</v>
      </c>
      <c r="C84" s="11" t="s">
        <v>355</v>
      </c>
      <c r="D84" s="11">
        <v>2000</v>
      </c>
      <c r="E84" s="11">
        <v>1</v>
      </c>
      <c r="F84" s="34">
        <v>0</v>
      </c>
      <c r="G84" t="s">
        <v>443</v>
      </c>
      <c r="H84" s="42">
        <v>340000</v>
      </c>
      <c r="I84" s="42">
        <v>0</v>
      </c>
      <c r="J84" s="42">
        <v>129000</v>
      </c>
      <c r="K84" s="42">
        <v>469000</v>
      </c>
      <c r="L84" s="18">
        <f t="shared" si="3"/>
        <v>469000</v>
      </c>
      <c r="M84" s="11" t="str">
        <f t="shared" si="4"/>
        <v>OK</v>
      </c>
    </row>
    <row r="85" spans="1:13">
      <c r="A85" s="11">
        <v>1</v>
      </c>
      <c r="B85" t="s">
        <v>512</v>
      </c>
      <c r="C85" s="11" t="s">
        <v>355</v>
      </c>
      <c r="D85" s="11">
        <v>1998</v>
      </c>
      <c r="E85" s="11">
        <v>1</v>
      </c>
      <c r="F85" s="34" t="s">
        <v>470</v>
      </c>
      <c r="G85" t="s">
        <v>440</v>
      </c>
      <c r="H85" s="42">
        <v>166000</v>
      </c>
      <c r="I85" s="42">
        <v>0</v>
      </c>
      <c r="J85" s="42">
        <v>311000</v>
      </c>
      <c r="K85" s="42">
        <v>477000</v>
      </c>
      <c r="L85" s="18">
        <f t="shared" si="3"/>
        <v>477000</v>
      </c>
      <c r="M85" s="11" t="str">
        <f t="shared" si="4"/>
        <v>OK</v>
      </c>
    </row>
    <row r="86" spans="1:13" hidden="1">
      <c r="A86" s="11">
        <v>1</v>
      </c>
      <c r="B86" t="s">
        <v>513</v>
      </c>
      <c r="C86" s="11" t="s">
        <v>355</v>
      </c>
      <c r="D86" s="11">
        <v>2019</v>
      </c>
      <c r="E86" s="11">
        <v>201</v>
      </c>
      <c r="G86" t="s">
        <v>367</v>
      </c>
      <c r="H86" s="42">
        <v>221121</v>
      </c>
      <c r="I86" s="42"/>
      <c r="J86" s="42">
        <v>256379</v>
      </c>
      <c r="K86" s="42">
        <v>477500</v>
      </c>
      <c r="L86" s="18">
        <f t="shared" si="3"/>
        <v>477500</v>
      </c>
      <c r="M86" s="11" t="str">
        <f t="shared" si="4"/>
        <v>OK</v>
      </c>
    </row>
    <row r="87" spans="1:13" hidden="1">
      <c r="A87" s="11">
        <v>1</v>
      </c>
      <c r="B87" t="s">
        <v>514</v>
      </c>
      <c r="C87" s="11" t="s">
        <v>355</v>
      </c>
      <c r="D87" s="11">
        <v>2010</v>
      </c>
      <c r="E87" s="11">
        <v>301</v>
      </c>
      <c r="F87" s="34" t="s">
        <v>515</v>
      </c>
      <c r="G87" t="s">
        <v>421</v>
      </c>
      <c r="H87" s="42">
        <v>490124</v>
      </c>
      <c r="I87" s="42">
        <v>490124</v>
      </c>
      <c r="J87" s="42">
        <v>0</v>
      </c>
      <c r="K87" s="42">
        <v>490124</v>
      </c>
      <c r="L87" s="18">
        <f t="shared" si="3"/>
        <v>980248</v>
      </c>
      <c r="M87" s="11" t="str">
        <f t="shared" si="4"/>
        <v>error</v>
      </c>
    </row>
    <row r="88" spans="1:13" hidden="1">
      <c r="A88" s="11">
        <v>1</v>
      </c>
      <c r="B88" t="s">
        <v>516</v>
      </c>
      <c r="C88" s="11" t="s">
        <v>355</v>
      </c>
      <c r="D88" s="11">
        <v>1996</v>
      </c>
      <c r="E88" s="11">
        <v>5</v>
      </c>
      <c r="F88" s="34" t="s">
        <v>517</v>
      </c>
      <c r="G88" t="s">
        <v>468</v>
      </c>
      <c r="H88" s="42">
        <v>405465</v>
      </c>
      <c r="I88" s="42">
        <v>0</v>
      </c>
      <c r="J88" s="42">
        <v>101366</v>
      </c>
      <c r="K88" s="42">
        <v>506831</v>
      </c>
      <c r="L88" s="18">
        <f t="shared" si="3"/>
        <v>506831</v>
      </c>
      <c r="M88" s="11" t="str">
        <f t="shared" si="4"/>
        <v>OK</v>
      </c>
    </row>
    <row r="89" spans="1:13" hidden="1">
      <c r="A89" s="11">
        <v>1</v>
      </c>
      <c r="B89" t="s">
        <v>518</v>
      </c>
      <c r="C89" s="11" t="s">
        <v>355</v>
      </c>
      <c r="D89" s="11">
        <v>2017</v>
      </c>
      <c r="E89" s="11">
        <v>101</v>
      </c>
      <c r="F89" s="34" t="s">
        <v>499</v>
      </c>
      <c r="G89" t="s">
        <v>500</v>
      </c>
      <c r="H89" s="42">
        <v>465699</v>
      </c>
      <c r="I89" s="42">
        <v>0</v>
      </c>
      <c r="J89" s="42">
        <v>53301</v>
      </c>
      <c r="K89" s="42">
        <v>519000</v>
      </c>
      <c r="L89" s="18">
        <f t="shared" si="3"/>
        <v>519000</v>
      </c>
      <c r="M89" s="11" t="str">
        <f t="shared" si="4"/>
        <v>OK</v>
      </c>
    </row>
    <row r="90" spans="1:13" hidden="1">
      <c r="A90" s="11">
        <v>1</v>
      </c>
      <c r="B90" t="s">
        <v>519</v>
      </c>
      <c r="C90" s="11" t="s">
        <v>355</v>
      </c>
      <c r="D90" s="11">
        <v>2018</v>
      </c>
      <c r="E90" s="11">
        <v>101</v>
      </c>
      <c r="F90" s="34" t="s">
        <v>520</v>
      </c>
      <c r="G90" t="s">
        <v>521</v>
      </c>
      <c r="H90" s="42">
        <v>445000</v>
      </c>
      <c r="I90" s="42">
        <v>0</v>
      </c>
      <c r="J90" s="42">
        <v>100000</v>
      </c>
      <c r="K90" s="42">
        <v>545000</v>
      </c>
      <c r="L90" s="18">
        <f t="shared" si="3"/>
        <v>545000</v>
      </c>
      <c r="M90" s="11" t="str">
        <f t="shared" si="4"/>
        <v>OK</v>
      </c>
    </row>
    <row r="91" spans="1:13" hidden="1">
      <c r="A91" s="11">
        <v>1</v>
      </c>
      <c r="B91" t="s">
        <v>522</v>
      </c>
      <c r="C91" s="11" t="s">
        <v>355</v>
      </c>
      <c r="D91" s="11">
        <v>2016</v>
      </c>
      <c r="E91" s="11">
        <v>101</v>
      </c>
      <c r="F91" s="34" t="s">
        <v>523</v>
      </c>
      <c r="G91" t="s">
        <v>421</v>
      </c>
      <c r="H91" s="42">
        <v>488271</v>
      </c>
      <c r="I91" s="42"/>
      <c r="J91" s="42">
        <v>57029</v>
      </c>
      <c r="K91" s="42">
        <v>555300</v>
      </c>
      <c r="L91" s="18">
        <f t="shared" si="3"/>
        <v>545300</v>
      </c>
      <c r="M91" s="11" t="str">
        <f t="shared" si="4"/>
        <v>error</v>
      </c>
    </row>
    <row r="92" spans="1:13" hidden="1">
      <c r="A92" s="11">
        <v>1</v>
      </c>
      <c r="B92" t="s">
        <v>524</v>
      </c>
      <c r="C92" s="11" t="s">
        <v>355</v>
      </c>
      <c r="D92" s="11">
        <v>2018</v>
      </c>
      <c r="E92" s="11">
        <v>101</v>
      </c>
      <c r="F92" s="34" t="s">
        <v>525</v>
      </c>
      <c r="G92" t="s">
        <v>463</v>
      </c>
      <c r="H92" s="42">
        <v>495500</v>
      </c>
      <c r="I92" s="42">
        <v>0</v>
      </c>
      <c r="J92" s="42">
        <v>60000</v>
      </c>
      <c r="K92" s="42">
        <v>555500</v>
      </c>
      <c r="L92" s="18">
        <f t="shared" si="3"/>
        <v>555500</v>
      </c>
      <c r="M92" s="11" t="str">
        <f t="shared" si="4"/>
        <v>OK</v>
      </c>
    </row>
    <row r="93" spans="1:13" hidden="1">
      <c r="A93" s="11">
        <v>1</v>
      </c>
      <c r="B93" t="s">
        <v>526</v>
      </c>
      <c r="C93" s="11" t="s">
        <v>355</v>
      </c>
      <c r="D93" s="11">
        <v>2003</v>
      </c>
      <c r="E93" s="11">
        <v>1</v>
      </c>
      <c r="F93" s="34" t="s">
        <v>527</v>
      </c>
      <c r="G93" t="s">
        <v>528</v>
      </c>
      <c r="H93" s="42">
        <v>499000</v>
      </c>
      <c r="I93" s="42">
        <v>0</v>
      </c>
      <c r="J93" s="42">
        <v>57000</v>
      </c>
      <c r="K93" s="42">
        <v>556000</v>
      </c>
      <c r="L93" s="18">
        <f t="shared" si="3"/>
        <v>556000</v>
      </c>
      <c r="M93" s="11" t="str">
        <f t="shared" si="4"/>
        <v>OK</v>
      </c>
    </row>
    <row r="94" spans="1:13" hidden="1">
      <c r="A94" s="11">
        <v>1</v>
      </c>
      <c r="B94" t="s">
        <v>529</v>
      </c>
      <c r="C94" s="11" t="s">
        <v>355</v>
      </c>
      <c r="D94" s="11">
        <v>2003</v>
      </c>
      <c r="E94" s="11">
        <v>8</v>
      </c>
      <c r="F94" s="34" t="s">
        <v>530</v>
      </c>
      <c r="G94" t="s">
        <v>528</v>
      </c>
      <c r="H94" s="42">
        <v>505000</v>
      </c>
      <c r="I94" s="42">
        <v>0</v>
      </c>
      <c r="J94" s="42">
        <v>58000</v>
      </c>
      <c r="K94" s="42">
        <v>563000</v>
      </c>
      <c r="L94" s="18">
        <f t="shared" si="3"/>
        <v>563000</v>
      </c>
      <c r="M94" s="11" t="str">
        <f t="shared" si="4"/>
        <v>OK</v>
      </c>
    </row>
    <row r="95" spans="1:13" hidden="1">
      <c r="A95" s="11">
        <v>1</v>
      </c>
      <c r="B95" t="s">
        <v>531</v>
      </c>
      <c r="C95" s="11" t="s">
        <v>355</v>
      </c>
      <c r="D95" s="11">
        <v>2002</v>
      </c>
      <c r="E95" s="11">
        <v>1</v>
      </c>
      <c r="F95" s="34" t="s">
        <v>532</v>
      </c>
      <c r="G95" t="s">
        <v>406</v>
      </c>
      <c r="H95" s="42">
        <v>410000</v>
      </c>
      <c r="I95" s="42">
        <v>0</v>
      </c>
      <c r="J95" s="42">
        <v>158000</v>
      </c>
      <c r="K95" s="42">
        <v>568000</v>
      </c>
      <c r="L95" s="18">
        <f t="shared" si="3"/>
        <v>568000</v>
      </c>
      <c r="M95" s="11" t="str">
        <f t="shared" si="4"/>
        <v>OK</v>
      </c>
    </row>
    <row r="96" spans="1:13" hidden="1">
      <c r="A96" s="11">
        <v>1</v>
      </c>
      <c r="B96" t="s">
        <v>533</v>
      </c>
      <c r="C96" s="11" t="s">
        <v>355</v>
      </c>
      <c r="D96" s="11">
        <v>2010</v>
      </c>
      <c r="E96" s="11">
        <v>301</v>
      </c>
      <c r="F96" s="34" t="s">
        <v>534</v>
      </c>
      <c r="G96" t="s">
        <v>535</v>
      </c>
      <c r="H96" s="42">
        <v>513000</v>
      </c>
      <c r="I96" s="42">
        <v>0</v>
      </c>
      <c r="J96" s="42">
        <v>62000</v>
      </c>
      <c r="K96" s="42">
        <v>575000</v>
      </c>
      <c r="L96" s="18">
        <f t="shared" si="3"/>
        <v>575000</v>
      </c>
      <c r="M96" s="11" t="str">
        <f t="shared" si="4"/>
        <v>OK</v>
      </c>
    </row>
    <row r="97" spans="1:13" hidden="1">
      <c r="A97" s="11">
        <v>1</v>
      </c>
      <c r="B97" t="s">
        <v>536</v>
      </c>
      <c r="C97" s="11" t="s">
        <v>355</v>
      </c>
      <c r="D97" s="11">
        <v>1999</v>
      </c>
      <c r="E97" s="11">
        <v>1</v>
      </c>
      <c r="F97" s="34" t="s">
        <v>436</v>
      </c>
      <c r="G97" t="s">
        <v>437</v>
      </c>
      <c r="H97" s="42">
        <v>518051</v>
      </c>
      <c r="I97" s="42">
        <v>0</v>
      </c>
      <c r="J97" s="42">
        <v>59293</v>
      </c>
      <c r="K97" s="42">
        <v>577344</v>
      </c>
      <c r="L97" s="18">
        <f t="shared" si="3"/>
        <v>577344</v>
      </c>
      <c r="M97" s="11" t="str">
        <f t="shared" si="4"/>
        <v>OK</v>
      </c>
    </row>
    <row r="98" spans="1:13" hidden="1">
      <c r="A98" s="11">
        <v>1</v>
      </c>
      <c r="B98" t="s">
        <v>537</v>
      </c>
      <c r="C98" s="11" t="s">
        <v>355</v>
      </c>
      <c r="D98" s="11">
        <v>1999</v>
      </c>
      <c r="E98" s="11">
        <v>1</v>
      </c>
      <c r="F98" s="34" t="s">
        <v>538</v>
      </c>
      <c r="G98" t="s">
        <v>463</v>
      </c>
      <c r="H98" s="42">
        <v>411000</v>
      </c>
      <c r="I98" s="42">
        <v>0</v>
      </c>
      <c r="J98" s="42">
        <v>206000</v>
      </c>
      <c r="K98" s="42">
        <v>617000</v>
      </c>
      <c r="L98" s="18">
        <f t="shared" si="3"/>
        <v>617000</v>
      </c>
      <c r="M98" s="11" t="str">
        <f t="shared" si="4"/>
        <v>OK</v>
      </c>
    </row>
    <row r="99" spans="1:13" hidden="1">
      <c r="A99" s="11">
        <v>1</v>
      </c>
      <c r="B99" t="s">
        <v>539</v>
      </c>
      <c r="C99" s="11" t="s">
        <v>355</v>
      </c>
      <c r="D99" s="11">
        <v>2007</v>
      </c>
      <c r="E99" s="11">
        <v>1</v>
      </c>
      <c r="F99" s="34" t="s">
        <v>540</v>
      </c>
      <c r="G99" t="s">
        <v>540</v>
      </c>
      <c r="H99" s="42">
        <v>552490</v>
      </c>
      <c r="I99" s="42">
        <v>0</v>
      </c>
      <c r="J99" s="42">
        <v>105000</v>
      </c>
      <c r="K99" s="42">
        <v>657490</v>
      </c>
      <c r="L99" s="18">
        <f t="shared" si="3"/>
        <v>657490</v>
      </c>
      <c r="M99" s="11" t="str">
        <f t="shared" si="4"/>
        <v>OK</v>
      </c>
    </row>
    <row r="100" spans="1:13" hidden="1">
      <c r="A100" s="11">
        <v>1</v>
      </c>
      <c r="B100" t="s">
        <v>541</v>
      </c>
      <c r="C100" s="11" t="s">
        <v>355</v>
      </c>
      <c r="D100" s="11">
        <v>2019</v>
      </c>
      <c r="E100" s="11">
        <v>201</v>
      </c>
      <c r="G100" t="s">
        <v>367</v>
      </c>
      <c r="H100" s="42">
        <v>75000</v>
      </c>
      <c r="I100" s="42"/>
      <c r="J100" s="42">
        <v>584965</v>
      </c>
      <c r="K100" s="42">
        <v>659965</v>
      </c>
      <c r="L100" s="18">
        <f t="shared" si="3"/>
        <v>659965</v>
      </c>
      <c r="M100" s="11" t="str">
        <f t="shared" si="4"/>
        <v>OK</v>
      </c>
    </row>
    <row r="101" spans="1:13" hidden="1">
      <c r="A101" s="11">
        <v>1</v>
      </c>
      <c r="B101" t="s">
        <v>542</v>
      </c>
      <c r="C101" s="11" t="s">
        <v>355</v>
      </c>
      <c r="D101" s="11">
        <v>2013</v>
      </c>
      <c r="E101" s="11">
        <v>101</v>
      </c>
      <c r="F101" s="34" t="s">
        <v>455</v>
      </c>
      <c r="G101" t="s">
        <v>406</v>
      </c>
      <c r="H101" s="42">
        <v>600000</v>
      </c>
      <c r="I101" s="42">
        <v>0</v>
      </c>
      <c r="J101" s="42">
        <v>68000</v>
      </c>
      <c r="K101" s="42">
        <v>668000</v>
      </c>
      <c r="L101" s="18">
        <f t="shared" si="3"/>
        <v>668000</v>
      </c>
      <c r="M101" s="11" t="str">
        <f t="shared" si="4"/>
        <v>OK</v>
      </c>
    </row>
    <row r="102" spans="1:13" hidden="1">
      <c r="A102" s="11">
        <v>1</v>
      </c>
      <c r="B102" t="s">
        <v>543</v>
      </c>
      <c r="C102" s="11" t="s">
        <v>355</v>
      </c>
      <c r="D102" s="11">
        <v>2015</v>
      </c>
      <c r="E102" s="11">
        <v>101</v>
      </c>
      <c r="G102" t="s">
        <v>437</v>
      </c>
      <c r="H102" s="42">
        <v>611985</v>
      </c>
      <c r="I102" s="42"/>
      <c r="J102" s="42">
        <v>70045</v>
      </c>
      <c r="K102" s="42">
        <v>682030</v>
      </c>
      <c r="L102" s="18">
        <f t="shared" si="3"/>
        <v>682030</v>
      </c>
      <c r="M102" s="11" t="str">
        <f t="shared" si="4"/>
        <v>OK</v>
      </c>
    </row>
    <row r="103" spans="1:13" hidden="1">
      <c r="A103" s="11">
        <v>1</v>
      </c>
      <c r="B103" t="s">
        <v>544</v>
      </c>
      <c r="C103" s="11" t="s">
        <v>355</v>
      </c>
      <c r="D103" s="11">
        <v>2009</v>
      </c>
      <c r="E103" s="11">
        <v>1</v>
      </c>
      <c r="F103" s="34" t="s">
        <v>545</v>
      </c>
      <c r="G103" t="s">
        <v>468</v>
      </c>
      <c r="H103" s="42">
        <v>644279</v>
      </c>
      <c r="I103" s="42">
        <v>0</v>
      </c>
      <c r="J103" s="42">
        <v>73741</v>
      </c>
      <c r="K103" s="42">
        <v>718020</v>
      </c>
      <c r="L103" s="18">
        <f t="shared" si="3"/>
        <v>718020</v>
      </c>
      <c r="M103" s="11" t="str">
        <f t="shared" si="4"/>
        <v>OK</v>
      </c>
    </row>
    <row r="104" spans="1:13" hidden="1">
      <c r="A104" s="11">
        <v>1</v>
      </c>
      <c r="B104" t="s">
        <v>546</v>
      </c>
      <c r="C104" s="11" t="s">
        <v>355</v>
      </c>
      <c r="D104" s="11">
        <v>2009</v>
      </c>
      <c r="E104" s="11">
        <v>1</v>
      </c>
      <c r="F104" s="34" t="s">
        <v>436</v>
      </c>
      <c r="G104" t="s">
        <v>437</v>
      </c>
      <c r="H104" s="42">
        <v>523815</v>
      </c>
      <c r="I104" s="42">
        <v>0</v>
      </c>
      <c r="J104" s="42">
        <v>196295</v>
      </c>
      <c r="K104" s="42">
        <v>720110</v>
      </c>
      <c r="L104" s="18">
        <f t="shared" si="3"/>
        <v>720110</v>
      </c>
      <c r="M104" s="11" t="str">
        <f t="shared" si="4"/>
        <v>OK</v>
      </c>
    </row>
    <row r="105" spans="1:13" hidden="1">
      <c r="A105" s="11">
        <v>1</v>
      </c>
      <c r="B105" t="s">
        <v>547</v>
      </c>
      <c r="C105" s="11" t="s">
        <v>355</v>
      </c>
      <c r="D105" s="11">
        <v>2007</v>
      </c>
      <c r="E105" s="11">
        <v>1</v>
      </c>
      <c r="F105" s="34" t="s">
        <v>548</v>
      </c>
      <c r="G105" t="s">
        <v>549</v>
      </c>
      <c r="H105" s="42">
        <v>646611</v>
      </c>
      <c r="I105" s="42">
        <v>0</v>
      </c>
      <c r="J105" s="42">
        <v>74008</v>
      </c>
      <c r="K105" s="42">
        <v>720619</v>
      </c>
      <c r="L105" s="18">
        <f t="shared" si="3"/>
        <v>720619</v>
      </c>
      <c r="M105" s="11" t="str">
        <f t="shared" si="4"/>
        <v>OK</v>
      </c>
    </row>
    <row r="106" spans="1:13">
      <c r="A106" s="11">
        <v>1</v>
      </c>
      <c r="B106" t="s">
        <v>550</v>
      </c>
      <c r="C106" s="11" t="s">
        <v>355</v>
      </c>
      <c r="D106" s="11">
        <v>2003</v>
      </c>
      <c r="E106" s="11">
        <v>1</v>
      </c>
      <c r="F106" s="34" t="s">
        <v>551</v>
      </c>
      <c r="G106" t="s">
        <v>440</v>
      </c>
      <c r="H106" s="42">
        <v>642000</v>
      </c>
      <c r="I106" s="42">
        <v>0</v>
      </c>
      <c r="J106" s="42">
        <v>97753</v>
      </c>
      <c r="K106" s="42">
        <v>739753</v>
      </c>
      <c r="L106" s="18">
        <f t="shared" si="3"/>
        <v>739753</v>
      </c>
      <c r="M106" s="11" t="str">
        <f t="shared" si="4"/>
        <v>OK</v>
      </c>
    </row>
    <row r="107" spans="1:13" hidden="1">
      <c r="A107" s="11">
        <v>1</v>
      </c>
      <c r="B107" t="s">
        <v>552</v>
      </c>
      <c r="C107" s="11" t="s">
        <v>355</v>
      </c>
      <c r="D107" s="11">
        <v>2005</v>
      </c>
      <c r="E107" s="11">
        <v>1</v>
      </c>
      <c r="F107" s="34" t="s">
        <v>497</v>
      </c>
      <c r="G107" t="s">
        <v>410</v>
      </c>
      <c r="H107" s="42">
        <v>658721</v>
      </c>
      <c r="I107" s="42">
        <v>0</v>
      </c>
      <c r="J107" s="42">
        <v>83000</v>
      </c>
      <c r="K107" s="42">
        <v>741721</v>
      </c>
      <c r="L107" s="18">
        <f t="shared" si="3"/>
        <v>741721</v>
      </c>
      <c r="M107" s="11" t="str">
        <f t="shared" si="4"/>
        <v>OK</v>
      </c>
    </row>
    <row r="108" spans="1:13" hidden="1">
      <c r="A108" s="11">
        <v>1</v>
      </c>
      <c r="B108" t="s">
        <v>553</v>
      </c>
      <c r="C108" s="11" t="s">
        <v>355</v>
      </c>
      <c r="D108" s="11">
        <v>2005</v>
      </c>
      <c r="E108" s="11">
        <v>4</v>
      </c>
      <c r="F108" s="34" t="s">
        <v>554</v>
      </c>
      <c r="G108" t="s">
        <v>555</v>
      </c>
      <c r="H108" s="42">
        <v>559100</v>
      </c>
      <c r="I108" s="42">
        <v>0</v>
      </c>
      <c r="J108" s="42">
        <v>204900</v>
      </c>
      <c r="K108" s="42">
        <v>764000</v>
      </c>
      <c r="L108" s="18">
        <f t="shared" si="3"/>
        <v>764000</v>
      </c>
      <c r="M108" s="11" t="str">
        <f t="shared" si="4"/>
        <v>OK</v>
      </c>
    </row>
    <row r="109" spans="1:13">
      <c r="A109" s="11">
        <v>1</v>
      </c>
      <c r="B109" t="s">
        <v>556</v>
      </c>
      <c r="C109" s="11" t="s">
        <v>355</v>
      </c>
      <c r="D109" s="11">
        <v>2011</v>
      </c>
      <c r="E109" s="11">
        <v>1</v>
      </c>
      <c r="F109" s="34">
        <v>0</v>
      </c>
      <c r="G109" t="s">
        <v>443</v>
      </c>
      <c r="H109" s="42">
        <v>607500</v>
      </c>
      <c r="I109" s="42">
        <v>0</v>
      </c>
      <c r="J109" s="42">
        <v>159531</v>
      </c>
      <c r="K109" s="42">
        <v>767031</v>
      </c>
      <c r="L109" s="18">
        <f t="shared" si="3"/>
        <v>767031</v>
      </c>
      <c r="M109" s="11" t="str">
        <f t="shared" si="4"/>
        <v>OK</v>
      </c>
    </row>
    <row r="110" spans="1:13" hidden="1">
      <c r="A110" s="11">
        <v>1</v>
      </c>
      <c r="B110" t="s">
        <v>557</v>
      </c>
      <c r="C110" s="11" t="s">
        <v>355</v>
      </c>
      <c r="D110" s="11">
        <v>2015</v>
      </c>
      <c r="E110" s="11">
        <v>101</v>
      </c>
      <c r="F110" s="34" t="s">
        <v>436</v>
      </c>
      <c r="G110" t="s">
        <v>437</v>
      </c>
      <c r="H110" s="42">
        <v>710392</v>
      </c>
      <c r="I110" s="42">
        <v>0</v>
      </c>
      <c r="J110" s="42">
        <v>81308</v>
      </c>
      <c r="K110" s="42">
        <v>791700</v>
      </c>
      <c r="L110" s="18">
        <f t="shared" si="3"/>
        <v>791700</v>
      </c>
      <c r="M110" s="11" t="str">
        <f t="shared" si="4"/>
        <v>OK</v>
      </c>
    </row>
    <row r="111" spans="1:13" hidden="1">
      <c r="A111" s="11">
        <v>1</v>
      </c>
      <c r="B111" t="s">
        <v>558</v>
      </c>
      <c r="C111" s="11" t="s">
        <v>355</v>
      </c>
      <c r="D111" s="11">
        <v>2017</v>
      </c>
      <c r="E111" s="11">
        <v>101</v>
      </c>
      <c r="F111" s="34" t="s">
        <v>559</v>
      </c>
      <c r="G111" t="s">
        <v>535</v>
      </c>
      <c r="H111" s="42">
        <v>713002</v>
      </c>
      <c r="I111" s="42">
        <v>0</v>
      </c>
      <c r="J111" s="42">
        <v>81606</v>
      </c>
      <c r="K111" s="42">
        <v>794608</v>
      </c>
      <c r="L111" s="18">
        <f t="shared" si="3"/>
        <v>794608</v>
      </c>
      <c r="M111" s="11" t="str">
        <f t="shared" si="4"/>
        <v>OK</v>
      </c>
    </row>
    <row r="112" spans="1:13" hidden="1">
      <c r="A112" s="11">
        <v>1</v>
      </c>
      <c r="B112" t="s">
        <v>560</v>
      </c>
      <c r="C112" s="11" t="s">
        <v>355</v>
      </c>
      <c r="D112" s="11">
        <v>2002</v>
      </c>
      <c r="E112" s="11">
        <v>5</v>
      </c>
      <c r="F112" s="34" t="s">
        <v>418</v>
      </c>
      <c r="G112" t="s">
        <v>371</v>
      </c>
      <c r="H112" s="42">
        <v>710000</v>
      </c>
      <c r="I112" s="42">
        <v>0</v>
      </c>
      <c r="J112" s="42">
        <v>100000</v>
      </c>
      <c r="K112" s="42">
        <v>810000</v>
      </c>
      <c r="L112" s="18">
        <f t="shared" si="3"/>
        <v>810000</v>
      </c>
      <c r="M112" s="11" t="str">
        <f t="shared" si="4"/>
        <v>OK</v>
      </c>
    </row>
    <row r="113" spans="1:13" hidden="1">
      <c r="A113" s="11">
        <v>1</v>
      </c>
      <c r="B113" t="s">
        <v>561</v>
      </c>
      <c r="C113" s="11" t="s">
        <v>355</v>
      </c>
      <c r="D113" s="11">
        <v>2017</v>
      </c>
      <c r="E113" s="11">
        <v>101</v>
      </c>
      <c r="F113" s="34">
        <v>0</v>
      </c>
      <c r="G113" t="s">
        <v>406</v>
      </c>
      <c r="H113" s="42">
        <v>728738</v>
      </c>
      <c r="I113" s="42">
        <v>0</v>
      </c>
      <c r="J113" s="42">
        <v>83407</v>
      </c>
      <c r="K113" s="42">
        <v>812145</v>
      </c>
      <c r="L113" s="18">
        <f t="shared" si="3"/>
        <v>812145</v>
      </c>
      <c r="M113" s="11" t="str">
        <f t="shared" si="4"/>
        <v>OK</v>
      </c>
    </row>
    <row r="114" spans="1:13" hidden="1">
      <c r="A114" s="11">
        <v>1</v>
      </c>
      <c r="B114" t="s">
        <v>562</v>
      </c>
      <c r="C114" s="11" t="s">
        <v>355</v>
      </c>
      <c r="D114" s="11">
        <v>2013</v>
      </c>
      <c r="E114" s="11">
        <v>301</v>
      </c>
      <c r="F114" s="34" t="s">
        <v>364</v>
      </c>
      <c r="G114" t="s">
        <v>365</v>
      </c>
      <c r="H114" s="42">
        <v>741200</v>
      </c>
      <c r="I114" s="42">
        <v>0</v>
      </c>
      <c r="J114" s="42">
        <v>78400</v>
      </c>
      <c r="K114" s="42">
        <v>819600</v>
      </c>
      <c r="L114" s="18">
        <f t="shared" si="3"/>
        <v>819600</v>
      </c>
      <c r="M114" s="11" t="str">
        <f t="shared" si="4"/>
        <v>OK</v>
      </c>
    </row>
    <row r="115" spans="1:13" hidden="1">
      <c r="A115" s="11">
        <v>1</v>
      </c>
      <c r="B115" t="s">
        <v>563</v>
      </c>
      <c r="C115" s="11" t="s">
        <v>355</v>
      </c>
      <c r="D115" s="11">
        <v>2003</v>
      </c>
      <c r="E115" s="11">
        <v>1</v>
      </c>
      <c r="F115" s="34" t="s">
        <v>564</v>
      </c>
      <c r="G115" t="s">
        <v>421</v>
      </c>
      <c r="H115" s="42">
        <v>741000</v>
      </c>
      <c r="I115" s="42">
        <v>0</v>
      </c>
      <c r="J115" s="42">
        <v>85000</v>
      </c>
      <c r="K115" s="42">
        <v>826000</v>
      </c>
      <c r="L115" s="18">
        <f t="shared" si="3"/>
        <v>826000</v>
      </c>
      <c r="M115" s="11" t="str">
        <f t="shared" si="4"/>
        <v>OK</v>
      </c>
    </row>
    <row r="116" spans="1:13" hidden="1">
      <c r="A116" s="11">
        <v>1</v>
      </c>
      <c r="B116" t="s">
        <v>565</v>
      </c>
      <c r="C116" s="11" t="s">
        <v>355</v>
      </c>
      <c r="D116" s="11">
        <v>2003</v>
      </c>
      <c r="E116" s="11">
        <v>6</v>
      </c>
      <c r="F116" s="34" t="s">
        <v>414</v>
      </c>
      <c r="G116" t="s">
        <v>396</v>
      </c>
      <c r="H116" s="42">
        <v>500000</v>
      </c>
      <c r="I116" s="42">
        <v>0</v>
      </c>
      <c r="J116" s="42">
        <v>347000</v>
      </c>
      <c r="K116" s="42">
        <v>847000</v>
      </c>
      <c r="L116" s="18">
        <f t="shared" si="3"/>
        <v>847000</v>
      </c>
      <c r="M116" s="11" t="str">
        <f t="shared" si="4"/>
        <v>OK</v>
      </c>
    </row>
    <row r="117" spans="1:13" hidden="1">
      <c r="A117" s="11">
        <v>1</v>
      </c>
      <c r="B117" t="s">
        <v>566</v>
      </c>
      <c r="C117" s="11" t="s">
        <v>355</v>
      </c>
      <c r="D117" s="11">
        <v>2003</v>
      </c>
      <c r="E117" s="11">
        <v>1</v>
      </c>
      <c r="F117" s="34" t="s">
        <v>429</v>
      </c>
      <c r="G117" t="s">
        <v>356</v>
      </c>
      <c r="H117" s="42">
        <v>700000</v>
      </c>
      <c r="I117" s="42">
        <v>0</v>
      </c>
      <c r="J117" s="42">
        <v>158000</v>
      </c>
      <c r="K117" s="42">
        <v>858000</v>
      </c>
      <c r="L117" s="18">
        <f t="shared" si="3"/>
        <v>858000</v>
      </c>
      <c r="M117" s="11" t="str">
        <f t="shared" si="4"/>
        <v>OK</v>
      </c>
    </row>
    <row r="118" spans="1:13" hidden="1">
      <c r="A118" s="11">
        <v>1</v>
      </c>
      <c r="B118" t="s">
        <v>567</v>
      </c>
      <c r="C118" s="11" t="s">
        <v>355</v>
      </c>
      <c r="D118" s="11">
        <v>2009</v>
      </c>
      <c r="E118" s="11">
        <v>1</v>
      </c>
      <c r="F118" s="34" t="s">
        <v>369</v>
      </c>
      <c r="G118" t="s">
        <v>369</v>
      </c>
      <c r="H118" s="42">
        <v>781524</v>
      </c>
      <c r="I118" s="42">
        <v>0</v>
      </c>
      <c r="J118" s="42">
        <v>89731</v>
      </c>
      <c r="K118" s="42">
        <v>871255</v>
      </c>
      <c r="L118" s="18">
        <f t="shared" si="3"/>
        <v>871255</v>
      </c>
      <c r="M118" s="11" t="str">
        <f t="shared" si="4"/>
        <v>OK</v>
      </c>
    </row>
    <row r="119" spans="1:13" hidden="1">
      <c r="A119" s="11">
        <v>1</v>
      </c>
      <c r="B119" t="s">
        <v>568</v>
      </c>
      <c r="C119" s="11" t="s">
        <v>355</v>
      </c>
      <c r="D119" s="11">
        <v>1997</v>
      </c>
      <c r="E119" s="11">
        <v>8</v>
      </c>
      <c r="F119" s="34" t="s">
        <v>484</v>
      </c>
      <c r="G119" t="s">
        <v>356</v>
      </c>
      <c r="H119" s="42">
        <v>337000</v>
      </c>
      <c r="I119" s="42">
        <v>0</v>
      </c>
      <c r="J119" s="42">
        <v>560000</v>
      </c>
      <c r="K119" s="42">
        <v>897000</v>
      </c>
      <c r="L119" s="18">
        <f t="shared" si="3"/>
        <v>897000</v>
      </c>
      <c r="M119" s="11" t="str">
        <f t="shared" si="4"/>
        <v>OK</v>
      </c>
    </row>
    <row r="120" spans="1:13" hidden="1">
      <c r="A120" s="11">
        <v>1</v>
      </c>
      <c r="B120" t="s">
        <v>569</v>
      </c>
      <c r="C120" s="11" t="s">
        <v>355</v>
      </c>
      <c r="D120" s="11">
        <v>2015</v>
      </c>
      <c r="E120" s="11">
        <v>101</v>
      </c>
      <c r="F120" s="34" t="s">
        <v>570</v>
      </c>
      <c r="G120" t="s">
        <v>571</v>
      </c>
      <c r="H120" s="42">
        <v>753424</v>
      </c>
      <c r="I120" s="42">
        <v>0</v>
      </c>
      <c r="J120" s="42">
        <v>146576</v>
      </c>
      <c r="K120" s="42">
        <v>900000</v>
      </c>
      <c r="L120" s="18">
        <f t="shared" si="3"/>
        <v>900000</v>
      </c>
      <c r="M120" s="11" t="str">
        <f t="shared" si="4"/>
        <v>OK</v>
      </c>
    </row>
    <row r="121" spans="1:13" hidden="1">
      <c r="A121" s="11">
        <v>1</v>
      </c>
      <c r="B121" t="s">
        <v>572</v>
      </c>
      <c r="C121" s="11" t="s">
        <v>355</v>
      </c>
      <c r="D121" s="11">
        <v>2007</v>
      </c>
      <c r="E121" s="11">
        <v>1</v>
      </c>
      <c r="F121" s="34" t="s">
        <v>573</v>
      </c>
      <c r="G121" t="s">
        <v>356</v>
      </c>
      <c r="H121" s="42">
        <v>808000</v>
      </c>
      <c r="I121" s="42">
        <v>0</v>
      </c>
      <c r="J121" s="42">
        <v>92479</v>
      </c>
      <c r="K121" s="42">
        <v>900479</v>
      </c>
      <c r="L121" s="18">
        <f t="shared" si="3"/>
        <v>900479</v>
      </c>
      <c r="M121" s="11" t="str">
        <f t="shared" si="4"/>
        <v>OK</v>
      </c>
    </row>
    <row r="122" spans="1:13" hidden="1">
      <c r="A122" s="11">
        <v>1</v>
      </c>
      <c r="B122" t="s">
        <v>574</v>
      </c>
      <c r="C122" s="11" t="s">
        <v>355</v>
      </c>
      <c r="D122" s="11">
        <v>2005</v>
      </c>
      <c r="E122" s="11">
        <v>1</v>
      </c>
      <c r="F122" s="34" t="s">
        <v>575</v>
      </c>
      <c r="G122" t="s">
        <v>356</v>
      </c>
      <c r="H122" s="42">
        <v>806645</v>
      </c>
      <c r="I122" s="42">
        <v>0</v>
      </c>
      <c r="J122" s="42">
        <v>125000</v>
      </c>
      <c r="K122" s="42">
        <v>931645</v>
      </c>
      <c r="L122" s="18">
        <f t="shared" si="3"/>
        <v>931645</v>
      </c>
      <c r="M122" s="11" t="str">
        <f t="shared" si="4"/>
        <v>OK</v>
      </c>
    </row>
    <row r="123" spans="1:13" hidden="1">
      <c r="A123" s="11">
        <v>1</v>
      </c>
      <c r="B123" t="s">
        <v>576</v>
      </c>
      <c r="C123" s="11" t="s">
        <v>355</v>
      </c>
      <c r="D123" s="11">
        <v>2005</v>
      </c>
      <c r="E123" s="11">
        <v>1</v>
      </c>
      <c r="F123" s="34" t="s">
        <v>577</v>
      </c>
      <c r="G123" t="s">
        <v>453</v>
      </c>
      <c r="H123" s="42">
        <v>683272</v>
      </c>
      <c r="I123" s="42">
        <v>100000</v>
      </c>
      <c r="J123" s="42">
        <v>182000</v>
      </c>
      <c r="K123" s="42">
        <v>965272</v>
      </c>
      <c r="L123" s="18">
        <f t="shared" si="3"/>
        <v>965272</v>
      </c>
      <c r="M123" s="11" t="str">
        <f t="shared" si="4"/>
        <v>OK</v>
      </c>
    </row>
    <row r="124" spans="1:13" hidden="1">
      <c r="A124" s="11">
        <v>1</v>
      </c>
      <c r="B124" t="s">
        <v>578</v>
      </c>
      <c r="C124" s="11" t="s">
        <v>355</v>
      </c>
      <c r="D124" s="11">
        <v>2019</v>
      </c>
      <c r="E124" s="11">
        <v>302</v>
      </c>
      <c r="G124" t="s">
        <v>579</v>
      </c>
      <c r="H124" s="42">
        <v>897300</v>
      </c>
      <c r="I124" s="42"/>
      <c r="J124" s="42">
        <v>102700</v>
      </c>
      <c r="K124" s="42">
        <v>1000000</v>
      </c>
      <c r="L124" s="18">
        <f t="shared" si="3"/>
        <v>1000000</v>
      </c>
      <c r="M124" s="11" t="str">
        <f t="shared" si="4"/>
        <v>OK</v>
      </c>
    </row>
    <row r="125" spans="1:13" hidden="1">
      <c r="A125" s="11">
        <v>1</v>
      </c>
      <c r="B125" t="s">
        <v>580</v>
      </c>
      <c r="C125" s="11" t="s">
        <v>355</v>
      </c>
      <c r="D125" s="11">
        <v>2015</v>
      </c>
      <c r="E125" s="11">
        <v>101</v>
      </c>
      <c r="F125" s="34" t="s">
        <v>473</v>
      </c>
      <c r="G125" t="s">
        <v>398</v>
      </c>
      <c r="H125" s="42">
        <v>910362</v>
      </c>
      <c r="I125" s="42">
        <v>0</v>
      </c>
      <c r="J125" s="42">
        <v>104195</v>
      </c>
      <c r="K125" s="42">
        <v>1014557</v>
      </c>
      <c r="L125" s="18">
        <f t="shared" si="3"/>
        <v>1014557</v>
      </c>
      <c r="M125" s="11" t="str">
        <f t="shared" si="4"/>
        <v>OK</v>
      </c>
    </row>
    <row r="126" spans="1:13">
      <c r="A126" s="11">
        <v>1</v>
      </c>
      <c r="B126" t="s">
        <v>581</v>
      </c>
      <c r="C126" s="11" t="s">
        <v>355</v>
      </c>
      <c r="D126" s="11">
        <v>2001</v>
      </c>
      <c r="E126" s="11">
        <v>6</v>
      </c>
      <c r="F126" s="34" t="s">
        <v>582</v>
      </c>
      <c r="G126" t="s">
        <v>402</v>
      </c>
      <c r="H126" s="42">
        <v>545000</v>
      </c>
      <c r="I126" s="42">
        <v>0</v>
      </c>
      <c r="J126" s="42">
        <v>473000</v>
      </c>
      <c r="K126" s="42">
        <v>1018000</v>
      </c>
      <c r="L126" s="18">
        <f t="shared" si="3"/>
        <v>1018000</v>
      </c>
      <c r="M126" s="11" t="str">
        <f t="shared" si="4"/>
        <v>OK</v>
      </c>
    </row>
    <row r="127" spans="1:13" hidden="1">
      <c r="A127" s="11">
        <v>1</v>
      </c>
      <c r="B127" t="s">
        <v>583</v>
      </c>
      <c r="C127" s="11" t="s">
        <v>355</v>
      </c>
      <c r="D127" s="11">
        <v>2003</v>
      </c>
      <c r="E127" s="11">
        <v>1</v>
      </c>
      <c r="F127" s="34" t="s">
        <v>584</v>
      </c>
      <c r="G127" t="s">
        <v>585</v>
      </c>
      <c r="H127" s="42">
        <v>1038504</v>
      </c>
      <c r="I127" s="42">
        <v>0</v>
      </c>
      <c r="J127" s="42">
        <v>118861</v>
      </c>
      <c r="K127" s="42">
        <v>1157365</v>
      </c>
      <c r="L127" s="18">
        <f t="shared" si="3"/>
        <v>1157365</v>
      </c>
      <c r="M127" s="11" t="str">
        <f t="shared" si="4"/>
        <v>OK</v>
      </c>
    </row>
    <row r="128" spans="1:13" hidden="1">
      <c r="A128" s="11">
        <v>1</v>
      </c>
      <c r="B128" t="s">
        <v>586</v>
      </c>
      <c r="C128" s="11" t="s">
        <v>355</v>
      </c>
      <c r="D128" s="11">
        <v>2012</v>
      </c>
      <c r="E128" s="11">
        <v>1</v>
      </c>
      <c r="F128" s="34" t="s">
        <v>564</v>
      </c>
      <c r="G128" t="s">
        <v>421</v>
      </c>
      <c r="H128" s="42">
        <v>1126883</v>
      </c>
      <c r="I128" s="42">
        <v>0</v>
      </c>
      <c r="J128" s="42">
        <v>140117</v>
      </c>
      <c r="K128" s="42">
        <v>1267000</v>
      </c>
      <c r="L128" s="18">
        <f t="shared" si="3"/>
        <v>1267000</v>
      </c>
      <c r="M128" s="11" t="str">
        <f t="shared" si="4"/>
        <v>OK</v>
      </c>
    </row>
    <row r="129" spans="1:13" hidden="1">
      <c r="A129" s="11">
        <v>1</v>
      </c>
      <c r="B129" t="s">
        <v>587</v>
      </c>
      <c r="C129" s="11" t="s">
        <v>355</v>
      </c>
      <c r="D129" s="11">
        <v>2005</v>
      </c>
      <c r="E129" s="11">
        <v>1</v>
      </c>
      <c r="F129" s="34" t="s">
        <v>530</v>
      </c>
      <c r="G129" t="s">
        <v>528</v>
      </c>
      <c r="H129" s="42">
        <v>805000</v>
      </c>
      <c r="I129" s="42">
        <v>432686</v>
      </c>
      <c r="J129" s="42">
        <v>92136</v>
      </c>
      <c r="K129" s="42">
        <v>1329822</v>
      </c>
      <c r="L129" s="18">
        <f t="shared" si="3"/>
        <v>1329822</v>
      </c>
      <c r="M129" s="11" t="str">
        <f t="shared" si="4"/>
        <v>OK</v>
      </c>
    </row>
    <row r="130" spans="1:13" hidden="1">
      <c r="A130" s="11">
        <v>1</v>
      </c>
      <c r="B130" t="s">
        <v>588</v>
      </c>
      <c r="C130" s="11" t="s">
        <v>355</v>
      </c>
      <c r="D130" s="11">
        <v>2007</v>
      </c>
      <c r="E130" s="11">
        <v>7</v>
      </c>
      <c r="F130" s="34" t="s">
        <v>589</v>
      </c>
      <c r="G130" t="s">
        <v>540</v>
      </c>
      <c r="H130" s="42">
        <v>798000</v>
      </c>
      <c r="I130" s="42">
        <v>0</v>
      </c>
      <c r="J130" s="42">
        <v>586000</v>
      </c>
      <c r="K130" s="42">
        <v>1384000</v>
      </c>
      <c r="L130" s="18">
        <f t="shared" si="3"/>
        <v>1384000</v>
      </c>
      <c r="M130" s="11" t="str">
        <f t="shared" si="4"/>
        <v>OK</v>
      </c>
    </row>
    <row r="131" spans="1:13" hidden="1">
      <c r="A131" s="11">
        <v>1</v>
      </c>
      <c r="B131" t="s">
        <v>590</v>
      </c>
      <c r="C131" s="11" t="s">
        <v>355</v>
      </c>
      <c r="D131" s="11">
        <v>2001</v>
      </c>
      <c r="E131" s="11">
        <v>3</v>
      </c>
      <c r="F131" s="34" t="s">
        <v>591</v>
      </c>
      <c r="G131" t="s">
        <v>358</v>
      </c>
      <c r="H131" s="42">
        <v>890000</v>
      </c>
      <c r="I131" s="42">
        <v>0</v>
      </c>
      <c r="J131" s="42">
        <v>648000</v>
      </c>
      <c r="K131" s="42">
        <v>1538000</v>
      </c>
      <c r="L131" s="18">
        <f t="shared" si="3"/>
        <v>1538000</v>
      </c>
      <c r="M131" s="11" t="str">
        <f t="shared" si="4"/>
        <v>OK</v>
      </c>
    </row>
    <row r="132" spans="1:13" hidden="1">
      <c r="A132" s="11">
        <v>1</v>
      </c>
      <c r="B132" t="s">
        <v>592</v>
      </c>
      <c r="C132" s="11" t="s">
        <v>355</v>
      </c>
      <c r="D132" s="11">
        <v>2009</v>
      </c>
      <c r="E132" s="11">
        <v>6</v>
      </c>
      <c r="F132" s="34" t="s">
        <v>564</v>
      </c>
      <c r="G132" t="s">
        <v>421</v>
      </c>
      <c r="H132" s="42">
        <v>1299991</v>
      </c>
      <c r="I132" s="42">
        <v>0</v>
      </c>
      <c r="J132" s="42">
        <v>258273</v>
      </c>
      <c r="K132" s="42">
        <v>1558264</v>
      </c>
      <c r="L132" s="18">
        <f t="shared" si="3"/>
        <v>1558264</v>
      </c>
      <c r="M132" s="11" t="str">
        <f t="shared" si="4"/>
        <v>OK</v>
      </c>
    </row>
    <row r="133" spans="1:13" hidden="1">
      <c r="A133" s="11">
        <v>1</v>
      </c>
      <c r="B133" t="s">
        <v>593</v>
      </c>
      <c r="C133" s="11" t="s">
        <v>355</v>
      </c>
      <c r="D133" s="11">
        <v>1996</v>
      </c>
      <c r="E133" s="11">
        <v>1</v>
      </c>
      <c r="F133" s="34" t="s">
        <v>484</v>
      </c>
      <c r="G133" t="s">
        <v>356</v>
      </c>
      <c r="H133" s="42">
        <v>801249</v>
      </c>
      <c r="I133" s="42">
        <v>0</v>
      </c>
      <c r="J133" s="42">
        <v>797751</v>
      </c>
      <c r="K133" s="42">
        <v>1599000</v>
      </c>
      <c r="L133" s="18">
        <f t="shared" si="3"/>
        <v>1599000</v>
      </c>
      <c r="M133" s="11" t="str">
        <f t="shared" si="4"/>
        <v>OK</v>
      </c>
    </row>
    <row r="134" spans="1:13">
      <c r="A134" s="11">
        <v>1</v>
      </c>
      <c r="B134" t="s">
        <v>594</v>
      </c>
      <c r="C134" s="11" t="s">
        <v>355</v>
      </c>
      <c r="D134" s="11">
        <v>2015</v>
      </c>
      <c r="E134" s="11">
        <v>101</v>
      </c>
      <c r="F134" s="34" t="s">
        <v>595</v>
      </c>
      <c r="G134" t="s">
        <v>443</v>
      </c>
      <c r="H134" s="42">
        <v>1508154</v>
      </c>
      <c r="I134" s="42">
        <v>0</v>
      </c>
      <c r="J134" s="42">
        <v>172615</v>
      </c>
      <c r="K134" s="42">
        <v>1680769</v>
      </c>
      <c r="L134" s="18">
        <f t="shared" si="3"/>
        <v>1680769</v>
      </c>
      <c r="M134" s="11" t="str">
        <f t="shared" si="4"/>
        <v>OK</v>
      </c>
    </row>
    <row r="135" spans="1:13">
      <c r="A135" s="11">
        <v>1</v>
      </c>
      <c r="B135" s="165" t="s">
        <v>596</v>
      </c>
      <c r="C135" s="11" t="s">
        <v>355</v>
      </c>
      <c r="D135" s="11">
        <v>2009</v>
      </c>
      <c r="E135" s="11">
        <v>1</v>
      </c>
      <c r="F135" s="34" t="s">
        <v>470</v>
      </c>
      <c r="G135" t="s">
        <v>402</v>
      </c>
      <c r="H135" s="42">
        <v>1520000</v>
      </c>
      <c r="I135" s="42">
        <v>0</v>
      </c>
      <c r="J135" s="42">
        <v>173971</v>
      </c>
      <c r="K135" s="42">
        <v>1693971</v>
      </c>
      <c r="L135" s="18">
        <f t="shared" ref="L135:L154" si="5">SUM(H135:J135)</f>
        <v>1693971</v>
      </c>
      <c r="M135" s="11" t="str">
        <f t="shared" ref="M135:M154" si="6">IF(K135=L135,"OK","error")</f>
        <v>OK</v>
      </c>
    </row>
    <row r="136" spans="1:13" hidden="1">
      <c r="A136" s="11">
        <v>1</v>
      </c>
      <c r="B136" t="s">
        <v>597</v>
      </c>
      <c r="C136" s="11" t="s">
        <v>355</v>
      </c>
      <c r="D136" s="11">
        <v>2011</v>
      </c>
      <c r="E136" s="11">
        <v>1</v>
      </c>
      <c r="F136" s="34" t="s">
        <v>573</v>
      </c>
      <c r="G136" t="s">
        <v>356</v>
      </c>
      <c r="H136" s="42">
        <v>1577333</v>
      </c>
      <c r="I136" s="42">
        <v>0</v>
      </c>
      <c r="J136" s="42">
        <v>180533</v>
      </c>
      <c r="K136" s="42">
        <v>1757866</v>
      </c>
      <c r="L136" s="18">
        <f t="shared" si="5"/>
        <v>1757866</v>
      </c>
      <c r="M136" s="11" t="str">
        <f t="shared" si="6"/>
        <v>OK</v>
      </c>
    </row>
    <row r="137" spans="1:13">
      <c r="A137" s="11">
        <v>1</v>
      </c>
      <c r="B137" t="s">
        <v>598</v>
      </c>
      <c r="C137" s="11" t="s">
        <v>355</v>
      </c>
      <c r="D137" s="11">
        <v>2015</v>
      </c>
      <c r="E137" s="11">
        <v>101</v>
      </c>
      <c r="F137" s="34" t="s">
        <v>439</v>
      </c>
      <c r="G137" t="s">
        <v>440</v>
      </c>
      <c r="H137" s="42">
        <v>1597491</v>
      </c>
      <c r="I137" s="42">
        <v>0</v>
      </c>
      <c r="J137" s="42">
        <v>182840</v>
      </c>
      <c r="K137" s="42">
        <v>1780331</v>
      </c>
      <c r="L137" s="18">
        <f t="shared" si="5"/>
        <v>1780331</v>
      </c>
      <c r="M137" s="11" t="str">
        <f t="shared" si="6"/>
        <v>OK</v>
      </c>
    </row>
    <row r="138" spans="1:13" hidden="1">
      <c r="A138" s="11">
        <v>1</v>
      </c>
      <c r="B138" t="s">
        <v>599</v>
      </c>
      <c r="C138" s="11" t="s">
        <v>355</v>
      </c>
      <c r="D138" s="11">
        <v>2013</v>
      </c>
      <c r="E138" s="11">
        <v>101</v>
      </c>
      <c r="F138" s="34">
        <v>0</v>
      </c>
      <c r="G138" t="s">
        <v>540</v>
      </c>
      <c r="H138" s="42">
        <v>727015</v>
      </c>
      <c r="I138" s="42">
        <v>0</v>
      </c>
      <c r="J138" s="42">
        <v>1075598</v>
      </c>
      <c r="K138" s="42">
        <v>1802613</v>
      </c>
      <c r="L138" s="18">
        <f t="shared" si="5"/>
        <v>1802613</v>
      </c>
      <c r="M138" s="11" t="str">
        <f t="shared" si="6"/>
        <v>OK</v>
      </c>
    </row>
    <row r="139" spans="1:13" hidden="1">
      <c r="A139" s="11">
        <v>1</v>
      </c>
      <c r="B139" t="s">
        <v>600</v>
      </c>
      <c r="C139" s="11" t="s">
        <v>355</v>
      </c>
      <c r="D139" s="11">
        <v>2009</v>
      </c>
      <c r="E139" s="11">
        <v>1</v>
      </c>
      <c r="F139" s="34" t="s">
        <v>455</v>
      </c>
      <c r="G139" t="s">
        <v>406</v>
      </c>
      <c r="H139" s="42">
        <v>1552000</v>
      </c>
      <c r="I139" s="42">
        <v>0</v>
      </c>
      <c r="J139" s="42">
        <v>396500</v>
      </c>
      <c r="K139" s="42">
        <v>1948500</v>
      </c>
      <c r="L139" s="18">
        <f t="shared" si="5"/>
        <v>1948500</v>
      </c>
      <c r="M139" s="11" t="str">
        <f t="shared" si="6"/>
        <v>OK</v>
      </c>
    </row>
    <row r="140" spans="1:13">
      <c r="A140" s="11">
        <v>1</v>
      </c>
      <c r="B140" s="165" t="s">
        <v>601</v>
      </c>
      <c r="C140" s="11" t="s">
        <v>355</v>
      </c>
      <c r="D140" s="11">
        <v>2009</v>
      </c>
      <c r="E140" s="11">
        <v>8</v>
      </c>
      <c r="F140" s="34" t="s">
        <v>602</v>
      </c>
      <c r="G140" t="s">
        <v>443</v>
      </c>
      <c r="H140" s="42">
        <v>1244865</v>
      </c>
      <c r="I140" s="42">
        <v>0</v>
      </c>
      <c r="J140" s="42">
        <v>715000</v>
      </c>
      <c r="K140" s="42">
        <v>1959865</v>
      </c>
      <c r="L140" s="18">
        <f t="shared" si="5"/>
        <v>1959865</v>
      </c>
      <c r="M140" s="11" t="str">
        <f t="shared" si="6"/>
        <v>OK</v>
      </c>
    </row>
    <row r="141" spans="1:13" hidden="1">
      <c r="A141" s="11">
        <v>1</v>
      </c>
      <c r="B141" t="s">
        <v>603</v>
      </c>
      <c r="C141" s="11" t="s">
        <v>355</v>
      </c>
      <c r="D141" s="11">
        <v>2015</v>
      </c>
      <c r="E141" s="11">
        <v>101</v>
      </c>
      <c r="F141" s="34" t="s">
        <v>420</v>
      </c>
      <c r="G141" t="s">
        <v>421</v>
      </c>
      <c r="H141" s="42">
        <v>1536708</v>
      </c>
      <c r="I141" s="42">
        <v>0</v>
      </c>
      <c r="J141" s="42">
        <v>440692</v>
      </c>
      <c r="K141" s="42">
        <v>1977400</v>
      </c>
      <c r="L141" s="18">
        <f t="shared" si="5"/>
        <v>1977400</v>
      </c>
      <c r="M141" s="11" t="str">
        <f t="shared" si="6"/>
        <v>OK</v>
      </c>
    </row>
    <row r="142" spans="1:13">
      <c r="A142" s="11">
        <v>1</v>
      </c>
      <c r="B142" s="165" t="s">
        <v>604</v>
      </c>
      <c r="C142" s="11" t="s">
        <v>355</v>
      </c>
      <c r="D142" s="11">
        <v>2011</v>
      </c>
      <c r="E142" s="11">
        <v>1</v>
      </c>
      <c r="F142" s="34">
        <v>0</v>
      </c>
      <c r="G142" t="s">
        <v>402</v>
      </c>
      <c r="H142" s="42">
        <v>1619698</v>
      </c>
      <c r="I142" s="42">
        <v>0</v>
      </c>
      <c r="J142" s="42">
        <v>497655</v>
      </c>
      <c r="K142" s="42">
        <v>2117353</v>
      </c>
      <c r="L142" s="18">
        <f t="shared" si="5"/>
        <v>2117353</v>
      </c>
      <c r="M142" s="11" t="str">
        <f t="shared" si="6"/>
        <v>OK</v>
      </c>
    </row>
    <row r="143" spans="1:13">
      <c r="A143" s="11">
        <v>1</v>
      </c>
      <c r="B143" s="29" t="s">
        <v>605</v>
      </c>
      <c r="C143" s="11" t="s">
        <v>355</v>
      </c>
      <c r="D143" s="11">
        <v>2003</v>
      </c>
      <c r="E143" s="11">
        <v>1</v>
      </c>
      <c r="F143" s="34" t="s">
        <v>470</v>
      </c>
      <c r="G143" t="s">
        <v>402</v>
      </c>
      <c r="H143" s="42">
        <v>1787769</v>
      </c>
      <c r="I143" s="42">
        <v>0</v>
      </c>
      <c r="J143" s="42">
        <v>346500</v>
      </c>
      <c r="K143" s="42">
        <v>2134269</v>
      </c>
      <c r="L143" s="18">
        <f t="shared" si="5"/>
        <v>2134269</v>
      </c>
      <c r="M143" s="11" t="str">
        <f t="shared" si="6"/>
        <v>OK</v>
      </c>
    </row>
    <row r="144" spans="1:13">
      <c r="A144" s="11">
        <v>1</v>
      </c>
      <c r="B144" s="165" t="s">
        <v>606</v>
      </c>
      <c r="C144" s="11" t="s">
        <v>355</v>
      </c>
      <c r="D144" s="11">
        <v>2017</v>
      </c>
      <c r="E144" s="11">
        <v>101</v>
      </c>
      <c r="F144" s="34" t="s">
        <v>470</v>
      </c>
      <c r="G144" t="s">
        <v>402</v>
      </c>
      <c r="H144" s="42">
        <v>2006975</v>
      </c>
      <c r="I144" s="42"/>
      <c r="J144" s="42">
        <v>229707</v>
      </c>
      <c r="K144" s="42">
        <v>2236682</v>
      </c>
      <c r="L144" s="18">
        <f t="shared" si="5"/>
        <v>2236682</v>
      </c>
      <c r="M144" s="11" t="str">
        <f t="shared" si="6"/>
        <v>OK</v>
      </c>
    </row>
    <row r="145" spans="1:13" hidden="1">
      <c r="A145" s="11">
        <v>1</v>
      </c>
      <c r="B145" t="s">
        <v>607</v>
      </c>
      <c r="C145" s="11" t="s">
        <v>355</v>
      </c>
      <c r="D145" s="11">
        <v>2011</v>
      </c>
      <c r="E145" s="11">
        <v>1</v>
      </c>
      <c r="F145" s="34" t="s">
        <v>608</v>
      </c>
      <c r="G145" t="s">
        <v>421</v>
      </c>
      <c r="H145" s="42">
        <v>1750000</v>
      </c>
      <c r="I145" s="42">
        <v>0</v>
      </c>
      <c r="J145" s="42">
        <v>733000</v>
      </c>
      <c r="K145" s="42">
        <v>2483000</v>
      </c>
      <c r="L145" s="18">
        <f t="shared" si="5"/>
        <v>2483000</v>
      </c>
      <c r="M145" s="11" t="str">
        <f t="shared" si="6"/>
        <v>OK</v>
      </c>
    </row>
    <row r="146" spans="1:13" hidden="1">
      <c r="A146" s="11">
        <v>1</v>
      </c>
      <c r="B146" t="s">
        <v>609</v>
      </c>
      <c r="C146" s="11" t="s">
        <v>355</v>
      </c>
      <c r="D146" s="11">
        <v>2007</v>
      </c>
      <c r="E146" s="11">
        <v>7</v>
      </c>
      <c r="F146" s="34" t="s">
        <v>368</v>
      </c>
      <c r="G146" t="s">
        <v>369</v>
      </c>
      <c r="H146" s="42">
        <v>600000</v>
      </c>
      <c r="I146" s="42">
        <v>0</v>
      </c>
      <c r="J146" s="42">
        <v>1900000</v>
      </c>
      <c r="K146" s="42">
        <v>2500000</v>
      </c>
      <c r="L146" s="18">
        <f t="shared" si="5"/>
        <v>2500000</v>
      </c>
      <c r="M146" s="11" t="str">
        <f t="shared" si="6"/>
        <v>OK</v>
      </c>
    </row>
    <row r="147" spans="1:13" hidden="1">
      <c r="A147" s="11">
        <v>1</v>
      </c>
      <c r="B147" t="s">
        <v>610</v>
      </c>
      <c r="C147" s="11" t="s">
        <v>355</v>
      </c>
      <c r="D147" s="11">
        <v>2015</v>
      </c>
      <c r="E147" s="11">
        <v>101</v>
      </c>
      <c r="F147" s="34" t="s">
        <v>420</v>
      </c>
      <c r="G147" t="s">
        <v>421</v>
      </c>
      <c r="H147" s="42">
        <v>1898662</v>
      </c>
      <c r="I147" s="42">
        <v>0</v>
      </c>
      <c r="J147" s="42">
        <v>684138</v>
      </c>
      <c r="K147" s="42">
        <v>2582800</v>
      </c>
      <c r="L147" s="18">
        <f t="shared" si="5"/>
        <v>2582800</v>
      </c>
      <c r="M147" s="11" t="str">
        <f t="shared" si="6"/>
        <v>OK</v>
      </c>
    </row>
    <row r="148" spans="1:13" hidden="1">
      <c r="A148" s="11">
        <v>1</v>
      </c>
      <c r="B148" t="s">
        <v>611</v>
      </c>
      <c r="C148" s="11" t="s">
        <v>355</v>
      </c>
      <c r="D148" s="11">
        <v>1996</v>
      </c>
      <c r="E148" s="11">
        <v>1</v>
      </c>
      <c r="F148" s="34" t="s">
        <v>420</v>
      </c>
      <c r="G148" t="s">
        <v>421</v>
      </c>
      <c r="H148" s="42">
        <v>1642935</v>
      </c>
      <c r="I148" s="42">
        <v>0</v>
      </c>
      <c r="J148" s="42">
        <v>1040000</v>
      </c>
      <c r="K148" s="42">
        <v>2682935</v>
      </c>
      <c r="L148" s="18">
        <f t="shared" si="5"/>
        <v>2682935</v>
      </c>
      <c r="M148" s="11" t="str">
        <f t="shared" si="6"/>
        <v>OK</v>
      </c>
    </row>
    <row r="149" spans="1:13" hidden="1">
      <c r="A149" s="11">
        <v>1</v>
      </c>
      <c r="B149" t="s">
        <v>612</v>
      </c>
      <c r="C149" s="11" t="s">
        <v>355</v>
      </c>
      <c r="D149" s="11">
        <v>2003</v>
      </c>
      <c r="E149" s="11">
        <v>6</v>
      </c>
      <c r="F149" s="34" t="s">
        <v>613</v>
      </c>
      <c r="G149" t="s">
        <v>421</v>
      </c>
      <c r="H149" s="42">
        <v>822000</v>
      </c>
      <c r="I149" s="42">
        <v>0</v>
      </c>
      <c r="J149" s="42">
        <v>2130000</v>
      </c>
      <c r="K149" s="42">
        <v>2952000</v>
      </c>
      <c r="L149" s="18">
        <f t="shared" si="5"/>
        <v>2952000</v>
      </c>
      <c r="M149" s="11" t="str">
        <f t="shared" si="6"/>
        <v>OK</v>
      </c>
    </row>
    <row r="150" spans="1:13">
      <c r="A150" s="11">
        <v>1</v>
      </c>
      <c r="B150" t="s">
        <v>614</v>
      </c>
      <c r="C150" s="11" t="s">
        <v>355</v>
      </c>
      <c r="D150" s="11">
        <v>2003</v>
      </c>
      <c r="E150" s="11">
        <v>1</v>
      </c>
      <c r="F150" s="34" t="s">
        <v>615</v>
      </c>
      <c r="G150" t="s">
        <v>440</v>
      </c>
      <c r="H150" s="42">
        <v>1537700</v>
      </c>
      <c r="I150" s="42">
        <v>0</v>
      </c>
      <c r="J150" s="42">
        <v>1640000</v>
      </c>
      <c r="K150" s="42">
        <v>3177700</v>
      </c>
      <c r="L150" s="18">
        <f t="shared" si="5"/>
        <v>3177700</v>
      </c>
      <c r="M150" s="11" t="str">
        <f t="shared" si="6"/>
        <v>OK</v>
      </c>
    </row>
    <row r="151" spans="1:13" hidden="1">
      <c r="A151" s="11">
        <v>1</v>
      </c>
      <c r="B151" t="s">
        <v>616</v>
      </c>
      <c r="C151" s="11" t="s">
        <v>355</v>
      </c>
      <c r="D151" s="11">
        <v>2018</v>
      </c>
      <c r="E151" s="11">
        <v>101</v>
      </c>
      <c r="F151" s="34" t="s">
        <v>617</v>
      </c>
      <c r="G151" t="s">
        <v>500</v>
      </c>
      <c r="H151" s="42">
        <v>3045975</v>
      </c>
      <c r="I151" s="42">
        <v>0</v>
      </c>
      <c r="J151" s="42">
        <v>348625</v>
      </c>
      <c r="K151" s="42">
        <v>3394600</v>
      </c>
      <c r="L151" s="18">
        <f t="shared" si="5"/>
        <v>3394600</v>
      </c>
      <c r="M151" s="11" t="str">
        <f t="shared" si="6"/>
        <v>OK</v>
      </c>
    </row>
    <row r="152" spans="1:13" hidden="1">
      <c r="A152" s="11">
        <v>1</v>
      </c>
      <c r="B152" t="s">
        <v>618</v>
      </c>
      <c r="C152" s="11" t="s">
        <v>355</v>
      </c>
      <c r="D152" s="11">
        <v>2013</v>
      </c>
      <c r="E152" s="11">
        <v>101</v>
      </c>
      <c r="F152" s="34" t="s">
        <v>467</v>
      </c>
      <c r="G152" t="s">
        <v>468</v>
      </c>
      <c r="H152" s="42">
        <v>1126782</v>
      </c>
      <c r="I152" s="42">
        <v>0</v>
      </c>
      <c r="J152" s="42">
        <v>2767671</v>
      </c>
      <c r="K152" s="42">
        <v>3894453</v>
      </c>
      <c r="L152" s="18">
        <f t="shared" si="5"/>
        <v>3894453</v>
      </c>
      <c r="M152" s="11" t="str">
        <f t="shared" si="6"/>
        <v>OK</v>
      </c>
    </row>
    <row r="153" spans="1:13">
      <c r="A153" s="11">
        <v>1</v>
      </c>
      <c r="B153" t="s">
        <v>619</v>
      </c>
      <c r="C153" s="11" t="s">
        <v>355</v>
      </c>
      <c r="D153" s="11">
        <v>2018</v>
      </c>
      <c r="E153" s="11">
        <v>101</v>
      </c>
      <c r="F153" s="34" t="s">
        <v>620</v>
      </c>
      <c r="G153" t="s">
        <v>443</v>
      </c>
      <c r="H153" s="42">
        <v>4099999</v>
      </c>
      <c r="I153" s="42">
        <v>0</v>
      </c>
      <c r="J153" s="42">
        <v>2018204</v>
      </c>
      <c r="K153" s="42">
        <v>6118203</v>
      </c>
      <c r="L153" s="18">
        <f t="shared" si="5"/>
        <v>6118203</v>
      </c>
      <c r="M153" s="11" t="str">
        <f t="shared" si="6"/>
        <v>OK</v>
      </c>
    </row>
    <row r="154" spans="1:13" hidden="1">
      <c r="A154" s="11">
        <v>1</v>
      </c>
      <c r="B154" t="s">
        <v>621</v>
      </c>
      <c r="C154" s="11" t="s">
        <v>355</v>
      </c>
      <c r="D154" s="11">
        <v>2012</v>
      </c>
      <c r="E154" s="11">
        <v>1</v>
      </c>
      <c r="F154" s="34" t="s">
        <v>455</v>
      </c>
      <c r="G154" t="s">
        <v>406</v>
      </c>
      <c r="H154" s="42">
        <v>2458275</v>
      </c>
      <c r="I154" s="42">
        <v>0</v>
      </c>
      <c r="J154" s="42">
        <v>6112552</v>
      </c>
      <c r="K154" s="42">
        <v>8570827</v>
      </c>
      <c r="L154" s="18">
        <f t="shared" si="5"/>
        <v>8570827</v>
      </c>
      <c r="M154" s="11" t="str">
        <f t="shared" si="6"/>
        <v>OK</v>
      </c>
    </row>
  </sheetData>
  <autoFilter ref="B5:L154" xr:uid="{BE495A4C-49F4-4D3B-A048-D536F4668C3F}">
    <filterColumn colId="5">
      <filters>
        <filter val="Clackamas"/>
        <filter val="Multnomah"/>
        <filter val="Washington"/>
      </filters>
    </filterColumn>
  </autoFilter>
  <mergeCells count="1">
    <mergeCell ref="E1:F1"/>
  </mergeCells>
  <hyperlinks>
    <hyperlink ref="E1" location="'Matrix of Govt. Sources'!A1" display="Back to Matrix" xr:uid="{3CB7CE1C-75D7-43E7-9EB0-E75C9B38A73C}"/>
    <hyperlink ref="E1:F1" location="'Matrix '!A1" display="Back to Matrix" xr:uid="{8F276633-B39C-41B6-BD34-89253DDC5EA0}"/>
  </hyperlinks>
  <pageMargins left="0.7" right="0.7" top="0.75" bottom="0.75" header="0.3" footer="0.3"/>
  <ignoredErrors>
    <ignoredError sqref="L6 L7:L36 L37:L154" formulaRange="1"/>
  </ignoredError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39</vt:i4>
      </vt:variant>
    </vt:vector>
  </HeadingPairs>
  <TitlesOfParts>
    <vt:vector size="39" baseType="lpstr">
      <vt:lpstr>Users Guide</vt:lpstr>
      <vt:lpstr>Matrix </vt:lpstr>
      <vt:lpstr>CMAQ</vt:lpstr>
      <vt:lpstr>STBG</vt:lpstr>
      <vt:lpstr>OCRF</vt:lpstr>
      <vt:lpstr>Federalization</vt:lpstr>
      <vt:lpstr>Abb. &amp; Acronyms</vt:lpstr>
      <vt:lpstr>TGM</vt:lpstr>
      <vt:lpstr>Other Sources &amp; Resources</vt:lpstr>
      <vt:lpstr>AJP</vt:lpstr>
      <vt:lpstr>CARES</vt:lpstr>
      <vt:lpstr>RAISE</vt:lpstr>
      <vt:lpstr>ARPA</vt:lpstr>
      <vt:lpstr>INVEST</vt:lpstr>
      <vt:lpstr>NPS RTCA</vt:lpstr>
      <vt:lpstr>Marine Board</vt:lpstr>
      <vt:lpstr>Travel Oregon</vt:lpstr>
      <vt:lpstr>Metro Bond Trails Acquire</vt:lpstr>
      <vt:lpstr>Metro Bond Trails Develop</vt:lpstr>
      <vt:lpstr>Metro Bond Local Share</vt:lpstr>
      <vt:lpstr>OPRD LWCF</vt:lpstr>
      <vt:lpstr>OCP</vt:lpstr>
      <vt:lpstr>OPRD RTP</vt:lpstr>
      <vt:lpstr>OPRD LGGP </vt:lpstr>
      <vt:lpstr>OPRD ATV</vt:lpstr>
      <vt:lpstr>OPRD COPG</vt:lpstr>
      <vt:lpstr>OPRD Heritage</vt:lpstr>
      <vt:lpstr>OMAT</vt:lpstr>
      <vt:lpstr>Metro RFFA</vt:lpstr>
      <vt:lpstr>Resources</vt:lpstr>
      <vt:lpstr>Oregon Statutes</vt:lpstr>
      <vt:lpstr>Questions</vt:lpstr>
      <vt:lpstr>Oregon Transp</vt:lpstr>
      <vt:lpstr>Metro Bond</vt:lpstr>
      <vt:lpstr>Metro Bond Transformative Prjts</vt:lpstr>
      <vt:lpstr>Metro Bond Nature Neighborhoods</vt:lpstr>
      <vt:lpstr>FHWA TA</vt:lpstr>
      <vt:lpstr>Oregon Legislation</vt:lpstr>
      <vt:lpstr>Oregon TA History</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Jim</dc:creator>
  <cp:lastModifiedBy>Jim</cp:lastModifiedBy>
  <cp:lastPrinted>2021-06-13T16:52:16Z</cp:lastPrinted>
  <dcterms:created xsi:type="dcterms:W3CDTF">2021-02-05T03:23:15Z</dcterms:created>
  <dcterms:modified xsi:type="dcterms:W3CDTF">2021-07-16T00:30:52Z</dcterms:modified>
</cp:coreProperties>
</file>