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00" yWindow="65456" windowWidth="34400" windowHeight="21580" tabRatio="609" firstSheet="1" activeTab="1"/>
  </bookViews>
  <sheets>
    <sheet name="drop downs" sheetId="1" state="hidden" r:id="rId1"/>
    <sheet name="Master List" sheetId="2" r:id="rId2"/>
    <sheet name="Stats" sheetId="3" r:id="rId3"/>
  </sheets>
  <definedNames>
    <definedName name="_xlnm._FilterDatabase" localSheetId="1" hidden="1">'Master List'!$A$1:$S$1059</definedName>
    <definedName name="_xlnm.Print_Area" localSheetId="1">'Master List'!$A$1:$S$1052</definedName>
    <definedName name="_xlnm.Print_Titles" localSheetId="1">'Master List'!$1:$1</definedName>
    <definedName name="Valid2040type">'drop downs'!$F$16:$F$26</definedName>
    <definedName name="Validcommunitystrategy">'drop downs'!$I$40:$I$44</definedName>
    <definedName name="Validdevelopstage">'drop downs'!$A$32:$A$34</definedName>
    <definedName name="Validenviron">'drop downs'!$I$54:$I$55</definedName>
    <definedName name="Validfreight">'drop downs'!$A$28:$A$29</definedName>
    <definedName name="Validgoalrating">'drop downs'!$F$39:$F$42</definedName>
    <definedName name="Validinvestmentstrategy">'drop downs'!$A$23:$A$24</definedName>
    <definedName name="Validlocalfunction">'drop downs'!$F$49:$F$56</definedName>
    <definedName name="Validmitigation">'drop downs'!$I$49:$I$51</definedName>
    <definedName name="Validmobilitystrategy">'drop downs'!$A$22:$A$25</definedName>
    <definedName name="Validmodaltargets">'drop downs'!$F$45:$F$46</definedName>
    <definedName name="Validmodelimpact">'drop downs'!$F$12:$F$13</definedName>
    <definedName name="ValidPI">'drop downs'!$A$18:$A$19</definedName>
    <definedName name="Validprimarymode">'drop downs'!$F$29:$F$36</definedName>
    <definedName name="Validprojectphase">'drop downs'!$F$3:$F$9</definedName>
    <definedName name="Validprojecttype">'drop downs'!$A$7:$A$15</definedName>
    <definedName name="Validsecondmode">'drop downs'!$I$29:$I$36</definedName>
    <definedName name="Validsponsor">'drop downs'!$A$39:$A$72</definedName>
    <definedName name="validtime">'drop downs'!$A$2:$A$4</definedName>
  </definedNames>
  <calcPr fullCalcOnLoad="1"/>
</workbook>
</file>

<file path=xl/sharedStrings.xml><?xml version="1.0" encoding="utf-8"?>
<sst xmlns="http://schemas.openxmlformats.org/spreadsheetml/2006/main" count="14296" uniqueCount="3580">
  <si>
    <t>Western Ave. and King Blvd.</t>
  </si>
  <si>
    <t>Arctic Dr. and Western Ave.</t>
  </si>
  <si>
    <t>Jamieson Rd. , Laurelwood Ave., Birchwood Rd. and 87th Ave. sidewalks</t>
  </si>
  <si>
    <t>Pinehurst/Cypress and Scholls Ferry Rd.</t>
  </si>
  <si>
    <t>Woodlands Dr. and Canyon Rd.</t>
  </si>
  <si>
    <t>Western Ave. bike lanes and sidewalks</t>
  </si>
  <si>
    <t>Beaverton Hillsdale Hwy and 5th St.</t>
  </si>
  <si>
    <t>Construct bike lanes and sidewalks.</t>
  </si>
  <si>
    <t>Realign the existing Lawnfield Rd. Road from 98th to 97th.</t>
  </si>
  <si>
    <t>Extend Tolbert Rd. across Union Pacific railroad tracks, Industrial Way to SE 82nd Dr.</t>
  </si>
  <si>
    <t>122nd Ave./Hwy. 212/224</t>
  </si>
  <si>
    <t>Construct improvements consistent with the supplemental EIS, 2-lane mainline; new O'Xing of I-205 connec-ting 82nd Ave. &lt; &gt; 82nd Dr.; 3rd WB lane, UPRR viaduct &lt; &gt; I-205; PE 162nd x OR 212.</t>
  </si>
  <si>
    <t>Sunrise Project: Acquire right-of-way:  Webster Rd. to SE 172nd Ave</t>
  </si>
  <si>
    <t>Webster Rd./Hwy. 224</t>
  </si>
  <si>
    <t>172nd Ave./Hwy. 212</t>
  </si>
  <si>
    <t>Acquire right-of-way:  Webster Rd. to SE 172nd Ave. to accommodate six-through lane expressway, plus auxiliary lanes.</t>
  </si>
  <si>
    <t>Sunrise Hwy. PE: Webster Rd. to SE 172nd Ave</t>
  </si>
  <si>
    <t>Preliminary engineering and EIS fromWebster Rd. to SE 172nd.</t>
  </si>
  <si>
    <t xml:space="preserve">Construct new mullti use path to/from I-205 paralleling the Sunrise project. </t>
  </si>
  <si>
    <t xml:space="preserve">Construct 3rd WB lane on Hwy. 212/224 </t>
  </si>
  <si>
    <t>Estimated Cost (YOE$)</t>
  </si>
  <si>
    <t>OR 217: Improvements</t>
  </si>
  <si>
    <t>Metro, ODOT, Washington County, City of Tigard and City of Beaverton participated in a joint study to explore improvements for OR 217 that improve safety and produce substantial oeprational and reliability improvements at a relatively low cost. Consistent with the Oregon Transportation Plan and the State Highway Plan, it is the intention of the partners to jointly pursue projects identified in the study and pursue additional cutting edge technological, operational and strategic capital improvements to meet identified needs in this corridor. This project would be for aggressive implementation of system management and operational improments consistent with the OR 217 Management Study. Combined with projects #10599, #11302, and #11358 provides an equivalent fo 3 lanes of capacity in each direction to meet the long-term needs identifed for Mobility Corridor #19.</t>
  </si>
  <si>
    <t>Center Street, 113th and 117th Ave. safety, bike, and pedestrian improvements</t>
  </si>
  <si>
    <t>Hall Blvd. and LRT</t>
  </si>
  <si>
    <t>Cabot Street and Center St.</t>
  </si>
  <si>
    <t xml:space="preserve">141st Ave. and Farmington Rd. </t>
  </si>
  <si>
    <t xml:space="preserve">144th Ave. and Allen Blvd. </t>
  </si>
  <si>
    <t>Rebuild overpass to accommodate additional northbound through-lane and bike lanes. Construct additional lane on collector-distributor road allowing for dual right-turn lanes onto northbound Bethany Blvd. Construct additional westbound exit ramp lane and shoulder at Cornell exit. Cost should be increased to $12 million to be consistent with current Authorization request.</t>
  </si>
  <si>
    <t>Farmington to 198th Improvements</t>
  </si>
  <si>
    <t>198th Ave.</t>
  </si>
  <si>
    <t>Construct the initial 2-3 lane arterial phase of the Southern Arterial from OR99W to the SW 124th Ave. Extension when all project conditions are met: including integration with land use plans for UGB expansion areas and Urban Reserves, Conducting the I-5 South Corridor Refinement Plan, including Mobility Corridors 2, 3, and 20 and resolution of access between I-5 and southern arterial with no negative impacts to I-5 and I-205 beyond the forecasted No-Build condition, addressing NEPA to determine the preferred alignment and addressing any conditions associated with land use goal exception for southern arterial.</t>
  </si>
  <si>
    <t>Expand to 4-5 lanes to serve growth in the area after improvements to Tualatin-Sherwood Rd. and an improved connection from SW Tualatin Rd. to the I-5/Lower Boones Ferry Rd. Interchange and when all project conditions are met: including integration with land use plans for UGB expansion areas and Urban Reserves, Conducting the I-5 South Corridor Refinement Plan, including Mobility Corridors 2, 3, and 20 and resolution of access between I-5 and southern arterial with no negative impacts to I-5 and I-205 beyond the forecasted No-Build condition, addressing NEPA to determine the preferred alignment and addressing any conditions associated with land use goal exception for southern arterial.</t>
  </si>
  <si>
    <t>Clackamas Rd.</t>
  </si>
  <si>
    <t>1st Fred Meyer Signal</t>
  </si>
  <si>
    <t>Widen to 4 through lanes and signalized turn lanes to accommodate truck movement, upgrade and improve intersection flow and operation</t>
  </si>
  <si>
    <t>Goose Hollow Dr.</t>
  </si>
  <si>
    <t>Terminal 6 Rail Support Yard Improvements</t>
  </si>
  <si>
    <t>Construct an additional 6800 feet of arrival/departure track.</t>
  </si>
  <si>
    <t>Increase Terminal 6 rail capacity.</t>
  </si>
  <si>
    <t>Additional capital ops/maintence costs to support existing bus system including ongoing bus purchases as needed to maintain and update fleet.</t>
  </si>
  <si>
    <t>Project located in EJ Community?</t>
  </si>
  <si>
    <t>Project located in Goal 5 Resources?</t>
  </si>
  <si>
    <t>Beaverton/ Washington Co.</t>
  </si>
  <si>
    <t>New signals and signal upgrades. Locations include, Allen Blvd., Cedar Hills Blvd., Hall Blvd., and Farmington Road/Beaverton-Hillsdale Hwy.</t>
  </si>
  <si>
    <t>Purchase right-of-way when all project conditions are met: including integration with land use plans for UGB expansion areas and Urban Reserves, Conducting the I-5 South Corridor Refinement Plan, including Mobility Corridors 2, 3, and 20 and resolution of access between I-5 and southern arterial with no negative impacts to I-5 and I-205 beyond the forecasted No-Build condition, addressing NEPA to determine the preferred alignment and addressing any conditions associated with land use goal exception for southern arterial.</t>
  </si>
  <si>
    <t>Connect the Southern Arterial to I-5 or other surface arterials in the vicinity of the N. Wilsonville interchange when all project conditions are met: including integration with land use plans for UGB expansion areas and Urban Reserves, Conducting the I-5 South Corridor Refinement Plan, including Mobility Corridors 2, 3, and 20 and resolution of access between I-5 and southern arterial with no negative impacts to I-5 and I-205 beyond the forecasted No-Build condition, addressing NEPA to determine the preferred alignment and addressing any conditions associated with land use goal exception for southern arterial.</t>
  </si>
  <si>
    <t>119th Ave.</t>
  </si>
  <si>
    <t xml:space="preserve">3rd WB lane on Milwaukie Expressway (Hwy-224) from I-205 to/past Webster Rd </t>
  </si>
  <si>
    <t>Widen to three lanes, add bike lanes and sidewalks where needed.</t>
  </si>
  <si>
    <t>Pleasant View Dr., Powell Loop to Highland Drive</t>
  </si>
  <si>
    <t>Highland Drive</t>
  </si>
  <si>
    <t>SW Multnomah Blvd. (Barbur Blvd. to 45th Ave.)</t>
  </si>
  <si>
    <t>Barbur Blvd.</t>
  </si>
  <si>
    <t>Reconstruct street to urban standards, including curbs, sidewalks, storm sewers and upgraded street lights.</t>
  </si>
  <si>
    <t>SW Garden Home Road</t>
  </si>
  <si>
    <t>Pedestrian and bicycle safety improvements, including drainage designed for constrained right-of-way.</t>
  </si>
  <si>
    <t>25th Ave</t>
  </si>
  <si>
    <t>Sewell Rd</t>
  </si>
  <si>
    <t>Widen Evergreen Parkway to 5 lanes.</t>
  </si>
  <si>
    <t>Evergreen Pkwy.</t>
  </si>
  <si>
    <t>Port</t>
  </si>
  <si>
    <t>UPRR</t>
  </si>
  <si>
    <t>Barnes Yard to Bonneville Yard Trackage</t>
  </si>
  <si>
    <t>Barnes Yard</t>
  </si>
  <si>
    <t>Bonneville Yard</t>
  </si>
  <si>
    <t>Construct additional unit train trackage (approximately 16,000 linear feet) between Bonneville and Barnes rail yards.</t>
  </si>
  <si>
    <t>Addresses limited Rivergate staging area for unit trains approaching or departing the marine terminals. Reduces switching bottlenecks, limits to terminal access and other operational conflicts in the Columbia Corridor.</t>
  </si>
  <si>
    <t>BNSF</t>
  </si>
  <si>
    <t>West Hayden Island Rail Access</t>
  </si>
  <si>
    <t>BNSF Rail Bridge</t>
  </si>
  <si>
    <t>West Hayden Island</t>
  </si>
  <si>
    <t>Rail access to support West Hayden Island development.</t>
  </si>
  <si>
    <t>Advance rail-dependent development.</t>
  </si>
  <si>
    <t>West Hayden Island Rail Yard</t>
  </si>
  <si>
    <t>Seven track rail yard connected to facility trackage.</t>
  </si>
  <si>
    <t>Advance rail development on West Hayden Island.</t>
  </si>
  <si>
    <t>Barnes to Terminal 4 Rail</t>
  </si>
  <si>
    <t xml:space="preserve">Provide a dedicated track for Terminal 4 through Barnes Yard and add a new track from Barnes Yard to Terminal 4. </t>
  </si>
  <si>
    <t xml:space="preserve">Improve Rail Access to Terminal 4. </t>
  </si>
  <si>
    <t>Kenton Rail Line Upgrade</t>
  </si>
  <si>
    <t>Kenton</t>
  </si>
  <si>
    <t>North Portland Junction</t>
  </si>
  <si>
    <t>Upgrade existing track to second main track with new double track from Peninsula Junction to I-205 and increase track speeds between North Portland, Peninsula Junction, to Reynolds on UP's Kenton Line. Part of triangle project with ODOT.</t>
  </si>
  <si>
    <t>Expand rail capacity and reduce delays for greater efficiency.</t>
  </si>
  <si>
    <t>Provide primary access to Port's Marine Development and secondary access to existing development of Hayden Island, if it is determined through the West Hayden planning process that development of this portion  of the island is an appropriate location for a bridge.</t>
  </si>
  <si>
    <t>Barnes to 117th Improvements</t>
  </si>
  <si>
    <t>117th</t>
  </si>
  <si>
    <t>Install flashing yellow arrow signal phase at more than 200 intersections . This project is funded with ARRA funds.</t>
  </si>
  <si>
    <t>Greenburg Rd. Improvements</t>
  </si>
  <si>
    <t>Gomartin Ln.</t>
  </si>
  <si>
    <t>Washington Square Dr.</t>
  </si>
  <si>
    <t>South Loop Rd.</t>
  </si>
  <si>
    <t>Construction of 2 lane frontage road.</t>
  </si>
  <si>
    <t>2040 Corridor Pedestrian Improvements</t>
  </si>
  <si>
    <t>Sherwood Blvd, Edy Rd, Oregon St pedestrian upgrades.</t>
  </si>
  <si>
    <t>SW Stephenson(Boones Ferry - 35th): Multi-modal Improvements</t>
  </si>
  <si>
    <t>Install bikeway and pedestrian facilities from SW Boones Ferry Road to 35th Ave.</t>
  </si>
  <si>
    <t>Improve and signalize the intersection at SW Stephenson and SW Boones Ferry Road.</t>
  </si>
  <si>
    <t>SW Stephenson/SW Boones Ferry Intersection</t>
  </si>
  <si>
    <t>SW Stephenson</t>
  </si>
  <si>
    <t>Hornecker</t>
  </si>
  <si>
    <t>Provide congestion relief in regional center.</t>
  </si>
  <si>
    <t>Extend new 3-lane roadway with bike/sidewalks.</t>
  </si>
  <si>
    <t>162nd Ave. Extension South Phase 1</t>
  </si>
  <si>
    <t>162nd Ave. Extension South Phase 2</t>
  </si>
  <si>
    <t>Rock Creek Blvd.</t>
  </si>
  <si>
    <t>Construct a new 2 - 3 lane roadway with intersection improvements at Hwy-212/162nd on all 4 approaches. The second phase is Project #11346.</t>
  </si>
  <si>
    <t>Construct a new 3 lane roadway with traffic signals and bridge over Rock Creek. The first phase is Project #10041.</t>
  </si>
  <si>
    <t>Sunrise Multi- use path</t>
  </si>
  <si>
    <t xml:space="preserve">I-205 </t>
  </si>
  <si>
    <t>regional bikeway</t>
  </si>
  <si>
    <t xml:space="preserve">Springwater Corridor trail </t>
  </si>
  <si>
    <t>Rugg Road</t>
  </si>
  <si>
    <t>Dee St</t>
  </si>
  <si>
    <t>Construct an unimproved section of the Springwater Corridor trail within Boring, with a 10 to 12 foot wide multi-use pathway  for use by bicyclists, pedestrians, and equestrians</t>
  </si>
  <si>
    <t>Hwy-212/224 improvements</t>
  </si>
  <si>
    <t>82nd</t>
  </si>
  <si>
    <t>98th</t>
  </si>
  <si>
    <t>Relieve congestion and provide better access to the Milwaukie and Clackamas Industrial Areas.</t>
  </si>
  <si>
    <t>Milwaukie Expressway improvements</t>
  </si>
  <si>
    <t>Webster</t>
  </si>
  <si>
    <t>Grade separate Tualatin-Sherwood/Boones Ferry intersection. Local TSPs and the TV Hwy. Corridor Refinement Plan will need to re-evaluate the need for this project which exceeds the RTP policy of 5 lane arterials. Sufficient documentation will need to be provided that all other solutions have been exhausted, including system management and operations strategies, increased transit service, changes to land use, etc. consistent with the congestion management process. The projects were identified to meet current mobility standards that may be revised as part of the alternative mobility standards work that will be conducted in 2010.</t>
  </si>
  <si>
    <t>Grade separate the intersections of TV Hwy. and Farmington with Murray Blvd. Local TSPs and the TV Hwy. Corridor Refinement Plan will need to re-evaluate the need for this project which exceeds the RTP policy of 5 lane arterials. Sufficient documentation will need to be provided that all other solutions have been exhausted, including system management and operations strategies, increased transit service, changes to land use, etc. consistent with the congestion management process. The projects were identified to meet current mobility standards that may be revised as part of the alternative mobility standards work that will be conducted in 2010.</t>
  </si>
  <si>
    <t>Improve SW Bancroft, SW Moody and SW Bond Streets. Extend Moody/Bond couplet to SW Hamilton St. Realign SW Hood to connect to SW Macadam/SW Hamilton intersection.</t>
  </si>
  <si>
    <t>Five lane street improvement from SW Sheridan to SW Gibbs Street. Convert SW Moody to two lanes southbound only. Extend SW Bond Ave. from SW Gibbs St. to River Parkway as two lanes northbound only.</t>
  </si>
  <si>
    <t>Moody/Bond Ave, Couplet - SW Bond Extension ( River  Parkway to Gibbs)</t>
  </si>
  <si>
    <t>Replace existing box culvert with potential new bridge over Tryon Creek</t>
  </si>
  <si>
    <t xml:space="preserve"> Improve roadway with widening, installation of medians, turn lanes, street trees, signal interconnections, and bike lanes.</t>
  </si>
  <si>
    <t>ODOT/Wash. Co</t>
  </si>
  <si>
    <t>ODOT/Hillsboro</t>
  </si>
  <si>
    <t>ODOT/Tigard</t>
  </si>
  <si>
    <t>Expand capacity including access management, bike/sidewalks and intersection improvements. Local TSPs and the TV Hwy. Corridor Refinement Plan will need to re-evaluate the need for this project which exceeds the RTP policy of 5 lane arterials. Sufficient documentation will need to be provided that all other solutions have been exhausted, including system management and operations strategies, increased transit service, changes to land use, etc. consistent with the congestion management process. The projects were identified to meet current mobility standards that may be revised as part of the alternative mobility standards work that will be conducted in 2010.</t>
  </si>
  <si>
    <t>Grade separate intersection. Local TSPs and the TV Hwy. Corridor Refinement Plan will need to re-evaluate the need for this project which exceeds the RTP policy of 5 lane arterials. Sufficient documentation will need to be provided that all other solutions have been exhausted, including system management and operations strategies, increased transit service, changes to land use, etc. consistent with the congestion management process. The projects were identified to meet current mobility standards that may be revised as part of the alternative mobility standards work that will be conducted in 2010.</t>
  </si>
  <si>
    <t>Grade separate Cornell at Cornelius Pass. Local TSPs and the TV Hwy. Corridor Refinement Plan will need to re-evaluate the need for this project which exceeds the RTP policy of 5 lane arterials. Sufficient documentation will need to be provided that all other solutions have been exhausted, including system management and operations strategies, increased transit service, changes to land use, etc. consistent with the congestion management process. The projects were identified to meet current mobility standards that may be revised as part of the alternative mobility standards work that will be conducted in 2010.</t>
  </si>
  <si>
    <t>Provide local match funding to leverage federal funds for LRT extension thru Amberglen. Continue work as part of the HCT System Expansion Policy. Next phase corridor as identified in the HCT System plan and adopted by JPACT and Metro Council.</t>
  </si>
  <si>
    <t>West Union to Cornelius Pass Improvements</t>
  </si>
  <si>
    <t>Hwy. 217 Overcrossing - Cascade Plaza</t>
  </si>
  <si>
    <t>Nimbus</t>
  </si>
  <si>
    <t>Provide a new connection from Nimbus to Washington Square south of Scholls Ferry Road.</t>
  </si>
  <si>
    <t>Widen to seven lanes with bike lanes and sidewalks. Local TSPs and the TV Hwy. Corridor Refinement Plan will need to re-evaluate the need for this project which exceeds the RTP policy of 5 lane arterials. Sufficient documentation will need to be provided that all other solutions have been exhausted, including system management and operations strategies, increased transit service, changes to land use, etc. consistent with the congestion management process. The projects were identified to meet current mobility standards that may be revised as part of the alternative mobility standards work that will be conducted in 2010.</t>
  </si>
  <si>
    <t>Widen to 7 lanes. Local TSPs and the TV Hwy. Corridor Refinement Plan will need to re-evaluate the need for this project which exceeds the RTP policy of 5 lane arterials. Sufficient documentation will need to be provided that all other solutions have been exhausted, including system management and operations strategies, increased transit service, changes to land use, etc. consistent with the congestion management process. The projects were identified to meet current mobility standards that may be revised as part of the alternative mobility standards work that will be conducted in 2010.</t>
  </si>
  <si>
    <r>
      <t xml:space="preserve">Beaverton Ck Trail, Bronson Ck Trail,  </t>
    </r>
  </si>
  <si>
    <t>Conduct planning, preliminary engineering and environmental work to improve safety and operations on I-5, connection between I-84 and I-5, and access to the Lloyd District and Rose Quarter.</t>
  </si>
  <si>
    <t>Sunrise Project: Construct improvements in the Sunrise Corridor consistent with the supplemental EIS</t>
  </si>
  <si>
    <t>Add lane: SB I-205 to SB I-5 interchange ramp and extend acceleration lane and add auxiliary lane on SB I-5 to Elligsen Road.</t>
  </si>
  <si>
    <t>Add lane to SB I-205 to SB I-5 interchange ramp and extend acceleration lane and add auxiliary lane on SB I-5 to Elligsen Road.</t>
  </si>
  <si>
    <t>Washington County Commuter Rail Frequency improvements</t>
  </si>
  <si>
    <t>Beaverton to Wilsonville frequency and span of service improvements.  Will require capital improvements including DMUs.</t>
  </si>
  <si>
    <t>High Capacity Transit: Barbur / 99W Corridor (Portland to Tigard or Sherwood)</t>
  </si>
  <si>
    <t>Portland to Tigard/King City HCT Line.  Assumes expansion of existing bases or 3rd LRT operating base as part of project. Continue work as part of the HCT System Expansion Policy. Priority for next corridor to enter project development will be determined as part of the RTP this fall.</t>
  </si>
  <si>
    <t>Construct streetcar from NW 23rd Avenue to E 14th Avenue after an alternatives analysis study is completed.</t>
  </si>
  <si>
    <t>Replace and expand fleet.  Starting at approximately 40 LIFT vehicles annually in early years and expanding.</t>
  </si>
  <si>
    <t>Traffic signal priority treatments, jump lanes, etc. regionwide.  Including adding bus priority when other signal improvements are made.</t>
  </si>
  <si>
    <t>Add bike lanes and pedestrian pathway</t>
  </si>
  <si>
    <t>Iron Mountain / Upper Drive</t>
  </si>
  <si>
    <t>Add bike lanes and reconstruct roadway</t>
  </si>
  <si>
    <t>Completes 2100 feet of bike lanes in  transit corridor</t>
  </si>
  <si>
    <t>Extend streetcar from E 14th Avenue to the Hollywood District after an alternatives analysis study is completed.</t>
  </si>
  <si>
    <t>Reconstruct Sandy Blvd to minor arterial standards with bike lanes, sidewalks and drainage improvements, utilizing recommendations from TGM grant.</t>
  </si>
  <si>
    <t>Conduct design options alternatives (DOA) study for new connection between Sandy Blvd and Marine Dr.  Construct new connector linking industrial sites with I-84</t>
  </si>
  <si>
    <t>Burnside Bridge Rehabilitation - Phase 1</t>
  </si>
  <si>
    <t>Morrison Bridge Rehabilitation - Phase 1</t>
  </si>
  <si>
    <t>Southern City Limits</t>
  </si>
  <si>
    <t>Widens Sandy Blvd. to 5 lanes with sidewalks, bikelanes from 181st to  202nd Ave.</t>
  </si>
  <si>
    <t>Barnes Rd.: Powell Valley to southern City Limits</t>
  </si>
  <si>
    <t>Widen to five lanes with bike lanes and sidewalks.  Add double turn lanes.</t>
  </si>
  <si>
    <t>Construct 3 lane road, landscaping and multi-use path to connect Town Center to 99W &amp; National Wildlife Refuge.</t>
  </si>
  <si>
    <t>Sherwood, WaCo, ODOT</t>
  </si>
  <si>
    <t>Arrow Street (Herman Road)</t>
  </si>
  <si>
    <t>Gerda Ln/Herman Road Extension</t>
  </si>
  <si>
    <t>West fork of Tonquin Trail</t>
  </si>
  <si>
    <t>Construct regional trail along the Cedar Creek corridor to connect existing trail at Stella Olson Park &amp; Old Town to Wildlife Refuge Trail on Roy Rogers Rd.  Possible over or undercrossing at 99W.</t>
  </si>
  <si>
    <t>Town Center Signal &amp; Intersection Improvements</t>
  </si>
  <si>
    <t>Extend street east of 99W to connect to Downtown Tigard (PE Phase only)</t>
  </si>
  <si>
    <t>The Cities of Forest Grove, Cornelius, Hillsboro, and Washington County have identified a need to extend the MAX system to Forest Grove.  The proposed line would run from the end of the existing HCT system in Hillsboro to downtown Forest Grove. Continue work as part of the HCT System Expansion Policy. Developing corridor as identified in the HCT System plan and adopted by JPACT and Metro Council.</t>
  </si>
  <si>
    <t>Retrofit the street with a boulevard design from Quince Street to B Street including wider sidewalks, curb extensions, safer street crossings, bus shelters and benches. Includes intersection improvements at Yew/Adair/19th.</t>
  </si>
  <si>
    <t>Improve to urban standard w/in City (sidewalks &amp; bike lanes);  widen rural road with shoulder bike lane, increase turning radii at Adair</t>
  </si>
  <si>
    <t>Extend as a 5 lane facility with bike lanes/sidewalks with rail grade separation and Butternut Creek Bridge.  Add turn lanes at TV Hwy.  Realign P&amp;W RR.</t>
  </si>
  <si>
    <t>Provide north/south Bike and Pedestrian connection between Lake Oswego and Portland and improve safety as an alternative to the current dangerous on-street corridor.</t>
  </si>
  <si>
    <t>Widen to include bike lanes, sidewalks, and turn lanes.</t>
  </si>
  <si>
    <t>Connect area east of 99-E to downtown Milwaukie/ Lake Road Station.</t>
  </si>
  <si>
    <t>Provide freight access and capacity from Barber Street to Boeckman Road. A vital alternative to 110th which is being vacated.  Serves as a parallel arterial to I-5.</t>
  </si>
  <si>
    <t xml:space="preserve">Construct streetcar from SE Water to SW Moody after alternatives analysis has been completed. </t>
  </si>
  <si>
    <t>Reconstruct intersection to provide signalization, left turn pockets, enhancing turning radii and improving circulation for trucks serving expanding air cargo facilities south of Portland.</t>
  </si>
  <si>
    <t>Address system deficiency. Upgrade road from rural 2 lane facility to urban standards.</t>
  </si>
  <si>
    <t>Reconstruct Halsey St. with Improvements</t>
  </si>
  <si>
    <t>Widen Halsey St to 3 lane minor arterial with center turn lane/median, sidewalk and bicycle lanes, consistent with Halsey Street Conceptual Design Plan</t>
  </si>
  <si>
    <t>202nd Ave./Gresham-Fairview Trail</t>
  </si>
  <si>
    <t>207th Ave./Salish Ponds Natural Area</t>
  </si>
  <si>
    <t xml:space="preserve">Address system deficiency; provide multi-modal connection between Regional Trail and Greenspace. </t>
  </si>
  <si>
    <t>Reconstruct with 2 travel lanes; construct center turn lane/median, sidewalks, bicycle lanes between Stark and Strebin.  Reconstruct Troutdale Rd/Division Dr. intersection including new fish culverts.</t>
  </si>
  <si>
    <t>Reconstruct Historic Columbia River Hwy and NE 244th Ave to minor arterial standards with 2 travel lanes, center turn lane/median, bicycle lanes and sidewalk.  Reconstruction of railroad bridge on HCRH is not included in this project.</t>
  </si>
  <si>
    <t>Replace RR over crossing at Historic Columbia River Hwy</t>
  </si>
  <si>
    <t>Mile Post 3.5</t>
  </si>
  <si>
    <t>Address safety/freight issues; implement recommendation of FHWA Safety Audit.</t>
  </si>
  <si>
    <t xml:space="preserve">RTO is the region's tool to manage congestion and reduce air pollution. RTO implements transportation demand management strategies such as employer outreach to encourage employers to subsidize and provide end-of-trip facilities to help employees choose options other than driving alone. RTO supports Transportation Management Associations and other public/private partnerships that reduce VMT. RTO also addresses non-commute trips through individualized marketing; helping residents try new travel options fro some or all of their trips. As the region's population and economy grows, the RTO program will gain efficiencies moving people and goods on built-out transportation infrastructure.   </t>
  </si>
  <si>
    <t>Regional Trail Master Plans</t>
  </si>
  <si>
    <t>Plan for future regional trail corridors, including determining alignments, and working with stakeholders to deal with land use/ environmental issues, ROW needs, trail design and engineering requirements, safety and security issues, trial maintenance, etc.</t>
  </si>
  <si>
    <t>Develop trail master plans, working with local jurisdictions, trail advocate organizations, local residents, property owners, railroad companies, and businesses, for the following locations: Hillsboro to Council Creek &amp; Gales Creek Trail, East Buttes Loop Trail Master Plan: Gresham and Happy Valley to Damascus; Springwater Corridor to Clackamas Bluffs and Greenway, Gateway to the Columbia Gorge Trail: Gresham/Fairview to Troutdale to Columbia Gorge Trail Connections, Portland South Waterfront to Lake Oswego to West Linn Trail, Columbia Slough Trail, Regional Trails Strategy and Master Plan for the Portland Metro Area (including relationship of regional trails to on-street bikeways and local trail system).</t>
  </si>
  <si>
    <t>Non-FC Projects</t>
  </si>
  <si>
    <t>SW Taylors Ferry Rd: Provide bicycle lanes, icluding shoulder widening and drainage, and construct sidewalks for access to transit.</t>
  </si>
  <si>
    <t>Rosa Rd Extn</t>
  </si>
  <si>
    <t>Design &amp; construct a variety of pedestrian improvements to enhance access to transit</t>
  </si>
  <si>
    <t>Pedestrian, Bike</t>
  </si>
  <si>
    <t>New Service to West Wilsonville Developments</t>
  </si>
  <si>
    <t>SMART Administrative Building</t>
  </si>
  <si>
    <t>Stats</t>
  </si>
  <si>
    <t>FC Projects</t>
  </si>
  <si>
    <t xml:space="preserve">Lake Oswego to Portland Trail </t>
  </si>
  <si>
    <t>Ped</t>
  </si>
  <si>
    <t>Roads/bridges, Transit Capital</t>
  </si>
  <si>
    <t>Freight, Roads/bridges</t>
  </si>
  <si>
    <t>Active Transportation Program</t>
  </si>
  <si>
    <t>Regional Planning</t>
  </si>
  <si>
    <t>Regional ITS/TSMO</t>
  </si>
  <si>
    <t>Regional TOD Implementation Program</t>
  </si>
  <si>
    <t>2040 Centers, Stations Areas and Corridors</t>
  </si>
  <si>
    <t>2041 Centers, Stations Areas and Corridors</t>
  </si>
  <si>
    <t>Increases efficiency of transit service, increases travel mode choice, network balance, and auto congestion mitigation.</t>
  </si>
  <si>
    <t>Metro, the government of the Portland metropolitan region responsible for growth management, is implementing a highly integrated land use and transportation plan calling for substantial amounts of the region’s growth to occur in medium- to high-density mixed-use, walkable urban “centers” linked by high quality transit service.  TOD Program funding helps cause the construction of “transit villages” and other catalyst projects by the private sector.  These projects mix of moderate- to high-intensity land uses, are physically or functionally connection to the transit system (including MAX light rail, Portland streetcar, commuter rail and high frequency bus), and create a walkable communities through design features that reinforce pedestrian relationships and scale.</t>
  </si>
  <si>
    <t>Regional Travel Options Program</t>
  </si>
  <si>
    <t>Employment Areas, 2040 Centers, new corridor projects and congested corridors</t>
  </si>
  <si>
    <t xml:space="preserve">Use Transportation Demand Management strategies to manage congestion, reduce pollution and use the existing transportation infrastructure efficiently.    </t>
  </si>
  <si>
    <t>Widen and improve to provide bike//ped facility</t>
  </si>
  <si>
    <t>Industrial Area, Town Center</t>
  </si>
  <si>
    <t>Employment area, Inner neighborhood</t>
  </si>
  <si>
    <t>Industrial area, Town Center</t>
  </si>
  <si>
    <t>Regional Center, Town Center</t>
  </si>
  <si>
    <t>Employment area, Regional Center</t>
  </si>
  <si>
    <t>Employment area, Outer neighborhood</t>
  </si>
  <si>
    <t>Employment area, Industrial area, Outer neighborhood, Regional Center</t>
  </si>
  <si>
    <t>Industrial area, Outer neighborhood</t>
  </si>
  <si>
    <t xml:space="preserve"> 2040 Corridor, Inner neighborhood</t>
  </si>
  <si>
    <t>Outer neighborhood, Town Center</t>
  </si>
  <si>
    <t>2040 Corridor, Outer neighborhood</t>
  </si>
  <si>
    <t xml:space="preserve"> Inner neighborhood, Town Center</t>
  </si>
  <si>
    <t>Station community, Outer neighborhood</t>
  </si>
  <si>
    <t>Adaptive signal timing is in place along this segment, traveler information will be added.</t>
  </si>
  <si>
    <t xml:space="preserve">Arterial </t>
  </si>
  <si>
    <t>Varies</t>
  </si>
  <si>
    <t>Roy Rogers Rd.</t>
  </si>
  <si>
    <t>Town Center, Main street, Station community</t>
  </si>
  <si>
    <t>Town Center, Main street, Station Community</t>
  </si>
  <si>
    <t>Cost to Date (for some Portland calcs)</t>
  </si>
  <si>
    <t>HCT Priority as Adopted by JPACT and Metro Council</t>
  </si>
  <si>
    <t>Next Phase</t>
  </si>
  <si>
    <t>NearTerm</t>
  </si>
  <si>
    <t>To further develop and advance the Near Term corridor identifed in the HCT System Plan</t>
  </si>
  <si>
    <t xml:space="preserve">Developing </t>
  </si>
  <si>
    <t>Project Start Location (Identify starting point of project)</t>
  </si>
  <si>
    <t>Project End Location (Identify terminus of project)</t>
  </si>
  <si>
    <t>I-5/99W Southern Arterial ROW</t>
  </si>
  <si>
    <t>Carman Dr.  sidewalks &amp; bike lanes</t>
  </si>
  <si>
    <t>Wilsonville Park &amp; Ride Expansion</t>
  </si>
  <si>
    <t>250 Space Expansion of Wilsonville Park &amp; Ride</t>
  </si>
  <si>
    <t>Enhance Administrative Office Space to meet the needs of the growing SMART system</t>
  </si>
  <si>
    <t>Enhance Maintenance Facility to meet the needs of the growing SMART system</t>
  </si>
  <si>
    <t>Additional Service hours for new services and related bus stop and ROW improvements</t>
  </si>
  <si>
    <t>Design &amp; construct an additional 250 spaces of parking at the Wilsonville Stations</t>
  </si>
  <si>
    <t>Development of high-quality commuter services</t>
  </si>
  <si>
    <t>New Service to Clackamas TC</t>
  </si>
  <si>
    <t>Development of high-quality grid-like transit service from Wilsonville to CTC</t>
  </si>
  <si>
    <t>Development and improvement of pedestrian access to transit</t>
  </si>
  <si>
    <t>Alexander St. Improvements</t>
  </si>
  <si>
    <t>185th Ave. Improvements</t>
  </si>
  <si>
    <t>Nimbus Ave. Extension</t>
  </si>
  <si>
    <t>Nimbus Ave.</t>
  </si>
  <si>
    <t>Greenburg Road</t>
  </si>
  <si>
    <t>Complete system gap within Washington Square Area.</t>
  </si>
  <si>
    <t>2 lane extension with sidewalks and bike lanes.</t>
  </si>
  <si>
    <t>90th</t>
  </si>
  <si>
    <t>Widen to 5 lanes from 90th to Tualatin-Sherwood.</t>
  </si>
  <si>
    <t>Widen to 5 lanes from Martinazzi to 65th, signalize 65th/Sagert intersection &amp; sidewalks on overpass.</t>
  </si>
  <si>
    <t>Norwood</t>
  </si>
  <si>
    <t>Day</t>
  </si>
  <si>
    <t>Widen to 5 lanes from Norwood to Day Rd.</t>
  </si>
  <si>
    <t>I-5/99W Connector Southern Arterial/I-5 Interface</t>
  </si>
  <si>
    <t>Hwy. 99W@ I-5</t>
  </si>
  <si>
    <t>Improve access to and from the Southern Arterial and I-5</t>
  </si>
  <si>
    <t>Dartmouth Street Extension</t>
  </si>
  <si>
    <t>Fill a system gap by providing direct access to the Tigard Triangle industrial and employment area from western Tigard across 217, and provide congestion relief by removing local traffic from the 99W/217 and 72nd Ave/217 interchanges.</t>
  </si>
  <si>
    <t>3 lane extension; new Highway 217 overcrossing.</t>
  </si>
  <si>
    <t>Durham Rd.</t>
  </si>
  <si>
    <t>Hall Blvd. Extension</t>
  </si>
  <si>
    <t>Fill Gap in Durham Road 2040 Corridor between Tigard and Tualatin Regional Centers.</t>
  </si>
  <si>
    <t>Extend Hall Boulevard across Tualatin River.</t>
  </si>
  <si>
    <t>Outer Neighborhood</t>
  </si>
  <si>
    <t>Freight and Passenger Intermodal Facility</t>
  </si>
  <si>
    <t>2040 Corridor, Town Center</t>
  </si>
  <si>
    <t>ITS</t>
  </si>
  <si>
    <t>TOD</t>
  </si>
  <si>
    <t>TDM</t>
  </si>
  <si>
    <t>Multnomah Co./Gresham</t>
  </si>
  <si>
    <t>Multnomah Co./Portland</t>
  </si>
  <si>
    <t>Portland/Gresham</t>
  </si>
  <si>
    <t>Clackamas Co./Portland</t>
  </si>
  <si>
    <t>Employment area, Station community</t>
  </si>
  <si>
    <t>Employment area, Industrial area</t>
  </si>
  <si>
    <t>2040 Corridor, Employment area</t>
  </si>
  <si>
    <t>Downtown Lake Oswego Hwy 43</t>
  </si>
  <si>
    <t xml:space="preserve">Employment area, Industrial area </t>
  </si>
  <si>
    <t xml:space="preserve">Industrial area, Town Center </t>
  </si>
  <si>
    <t>Employment area, Main street</t>
  </si>
  <si>
    <t>Outer neighborhood</t>
  </si>
  <si>
    <t>Inner neighborhood</t>
  </si>
  <si>
    <t>Inner neighborhood, Town Center</t>
  </si>
  <si>
    <t>Inner neighborhood, Outer neighborhood</t>
  </si>
  <si>
    <t>Freight Intermodal Facility</t>
  </si>
  <si>
    <t>Passenger Intermodal Facility</t>
  </si>
  <si>
    <t xml:space="preserve">Enhanced pedestrian and bike opportunity and safety.  Improve connectivity to Town Center. </t>
  </si>
  <si>
    <t xml:space="preserve">Minor Arterial </t>
  </si>
  <si>
    <t xml:space="preserve"> Major Collector</t>
  </si>
  <si>
    <t xml:space="preserve">Construction of new roadway that adds n/s capacity in vicinity of 174/Jenne. This facility will have two travel lanes in each direction (total 4 travel lanes), and a median/turn lane which will be primarily a median, with left turn pockets at the intersection of the New Road/Giese, and also New Road/McKinley. </t>
  </si>
  <si>
    <t>99W Pedestrian Improvements</t>
  </si>
  <si>
    <t>UGB South</t>
  </si>
  <si>
    <t>UGB North</t>
  </si>
  <si>
    <t>Pedestrian upgrades.</t>
  </si>
  <si>
    <t>Smith Ave</t>
  </si>
  <si>
    <t xml:space="preserve">Meinecke </t>
  </si>
  <si>
    <t>Woodhaven Dr</t>
  </si>
  <si>
    <t>Villa Rd.</t>
  </si>
  <si>
    <t>Park St</t>
  </si>
  <si>
    <t>Stellar Dr</t>
  </si>
  <si>
    <t>Connect Woodhaven to Old Town.</t>
  </si>
  <si>
    <t>Leveton Dr</t>
  </si>
  <si>
    <t>Herman Rd</t>
  </si>
  <si>
    <t>Freight.</t>
  </si>
  <si>
    <t>Widen 108th Ave from one travel lane in each direction to two travel lanes in each direction with a continuous left turn lane.</t>
  </si>
  <si>
    <t>Sunset Blvd.</t>
  </si>
  <si>
    <t>Aldergrove</t>
  </si>
  <si>
    <t>Eucalyptus</t>
  </si>
  <si>
    <t>Address recurring safety issues and complete gaps in pedestrian system.</t>
  </si>
  <si>
    <t>Reconstruct road to 3 lane arterial standards; address vertical crest sight distance issue near Pine St.</t>
  </si>
  <si>
    <t>Leveton Ind. Area</t>
  </si>
  <si>
    <t>118th</t>
  </si>
  <si>
    <t>Widen Leveton Drive to 5 lanes, signalize the 108th/Leveton intersection, signalize 108th/Tualatin intersection.</t>
  </si>
  <si>
    <t>Install sidewalks from Cipole to Tualatin River.</t>
  </si>
  <si>
    <t>99W - Sherwood TC Bicycle/Ped Bridges</t>
  </si>
  <si>
    <t>Ped/bike bridges over 99W at Sunset, Meinecke, Edy.</t>
  </si>
  <si>
    <t>River</t>
  </si>
  <si>
    <t>Widen to 6 lanes from Cipole to the Tualatin River.</t>
  </si>
  <si>
    <t>Widen to five lanes with bike lanes and sidewalks.</t>
  </si>
  <si>
    <t>102nd/103rd 2 lane multimodal connection</t>
  </si>
  <si>
    <t>Connect streets and construct bike lanes and sidewalks.  Realign intersection at BH Hwy and Western.</t>
  </si>
  <si>
    <t>Barnes Rd. to Multnomah Co. Line Improvements</t>
  </si>
  <si>
    <t>Multnomah. Co. Line</t>
  </si>
  <si>
    <t>Butner Rd. Improvements</t>
  </si>
  <si>
    <t>Cornell/Cornelius Pass Interchange</t>
  </si>
  <si>
    <t>Scholls Ferry Improvements</t>
  </si>
  <si>
    <t>Widen roadway from two to three lanes with bike lanes and sidewalks</t>
  </si>
  <si>
    <t>198th Ave. Improvements</t>
  </si>
  <si>
    <t>Johnson St. Improvements</t>
  </si>
  <si>
    <t>Tualatin-Sherwood/Boones Ferry Intersection</t>
  </si>
  <si>
    <t>Murray/TV Hwy. Intersection</t>
  </si>
  <si>
    <t>Glencoe Rd. Improvements</t>
  </si>
  <si>
    <t>Jackson Ave.</t>
  </si>
  <si>
    <t>To complete remaining undone segments of the trail</t>
  </si>
  <si>
    <t xml:space="preserve">To design and construct multi-use community trail segments 8'-10' wide paved.  </t>
  </si>
  <si>
    <t>Rock Creek Trail Segments #5, Allenbach</t>
  </si>
  <si>
    <t xml:space="preserve">To design and construct multi-use regional trail segments 10'-12' wide paved.  </t>
  </si>
  <si>
    <t>65th/Elligsen/Stafford Intersection Improvements</t>
  </si>
  <si>
    <t>65th, Elligsen, Stafford Rd. intersections</t>
  </si>
  <si>
    <t>Improve traffic safety</t>
  </si>
  <si>
    <t>Improve turn radii, sight distance and grade differential by combining intersections</t>
  </si>
  <si>
    <t>95th/Boones Ferry/Commerce Circle Intersection Improvements</t>
  </si>
  <si>
    <t>Southbound off-ramp of I-5/Stafford Interchange</t>
  </si>
  <si>
    <t>Reduce congestion &amp; improve feight access into regionally signficant industrial lands</t>
  </si>
  <si>
    <t>Construct dual left-turn and right-turn lanes; improve signal synchronization, access manaagement &amp; sight-distance</t>
  </si>
  <si>
    <t>Industrial Area</t>
  </si>
  <si>
    <t>Kinsman Rd. Extension</t>
  </si>
  <si>
    <t xml:space="preserve">Ridder Rd. </t>
  </si>
  <si>
    <t>Day St.</t>
  </si>
  <si>
    <t>Improve freight access to Coffee Creek regionally significant industrial area</t>
  </si>
  <si>
    <t>Construct three lane road extension with sidewalks &amp; bike lanes</t>
  </si>
  <si>
    <t>To be determined</t>
  </si>
  <si>
    <t>Tualatin-Sherwood Rd.</t>
  </si>
  <si>
    <t>Clackamas Co. Line</t>
  </si>
  <si>
    <t>NA</t>
  </si>
  <si>
    <t>Connect Tualatin area with Coffee Creek Natural Area, Tonquin Geologic Area &amp; Grahams Oak Natural Area</t>
  </si>
  <si>
    <t>Construct mult-use trail with some on-street segments connecting multiple communities in Washington and Clackamas County.  Targeted as Metro Strategic Investment priority.</t>
  </si>
  <si>
    <t>Improve structural integrity of road to accommodate increased freight traffic to industrial areas</t>
  </si>
  <si>
    <t>Reconstruct road to accommodate increasing volumes of heavy trucks</t>
  </si>
  <si>
    <t>Mobility Corridor or Community Building?</t>
  </si>
  <si>
    <t>Secondary Mode(s)</t>
  </si>
  <si>
    <t>MC</t>
  </si>
  <si>
    <t>CB</t>
  </si>
  <si>
    <t>Bike/Pedestrian</t>
  </si>
  <si>
    <t>Pedestrian/bike</t>
  </si>
  <si>
    <t>Roads/Bridges</t>
  </si>
  <si>
    <t xml:space="preserve">Bike </t>
  </si>
  <si>
    <t>Purdin</t>
  </si>
  <si>
    <t>B St.</t>
  </si>
  <si>
    <t>Reconstruct/widen to 3 lanes from 99W to Tualatin-Sherwood Road.</t>
  </si>
  <si>
    <t>Bronson Creek  Trail (Regional)</t>
  </si>
  <si>
    <t xml:space="preserve">Bronson Creek Park Cornell Rd. (THPRD) </t>
  </si>
  <si>
    <t>Laidlaw Rd.</t>
  </si>
  <si>
    <t>Complete a community trail segment in THPRD's Trail Master Plan.</t>
  </si>
  <si>
    <t xml:space="preserve">To design and construct a community trail segment in a greenway corridor, 8'-10' wide paved.  </t>
  </si>
  <si>
    <t>Westside Trail (Regional)</t>
  </si>
  <si>
    <t>THPRD Nature Park</t>
  </si>
  <si>
    <t>Complete a regional trail segment in THPRD's Trail Master Plan.</t>
  </si>
  <si>
    <t xml:space="preserve">To design and construct a regional trail multi-use segment in a utility corridor, 10'-12' wide paved.  </t>
  </si>
  <si>
    <t>Beaverton Creek Trail (Regional)</t>
  </si>
  <si>
    <t>SW 194th Ave.</t>
  </si>
  <si>
    <t>Fanno Creek Trail</t>
  </si>
  <si>
    <t xml:space="preserve">To design and construct a regional trail multi-use segment in a utility corridor, 10'-12' wide paved. </t>
  </si>
  <si>
    <t>Fanno Creek Trail (Regional)</t>
  </si>
  <si>
    <t xml:space="preserve">Greenwood Inn </t>
  </si>
  <si>
    <t>Bronson Creek Trail (Kaiser Ridge Park)</t>
  </si>
  <si>
    <t>Rock Creek Trail (Kaiser Woods Park)</t>
  </si>
  <si>
    <t>Complete a  regional trail segment in THPRD's Trail Master Plan.</t>
  </si>
  <si>
    <t>To design and construct a regional trail multi-use segment in a utility corridor, 10'-12' wide paved.</t>
  </si>
  <si>
    <t>Separated Grade Crossing of Tualatin Valley Highway by the Westside Trail</t>
  </si>
  <si>
    <t>Allows for a more direct travel route</t>
  </si>
  <si>
    <t>Would avoid out-of-direction bike/ped trips on a major regional trail that is otherwise complete in this area.</t>
  </si>
  <si>
    <t>Bridge crossing of Hwy. 26 by the Westside Trail</t>
  </si>
  <si>
    <t>Would avoid out-of-direction bike/ped trips on a major regional trail</t>
  </si>
  <si>
    <t>Bridge crossing of Farmington Rd. by the Westside Trail</t>
  </si>
  <si>
    <t>Bridge crossing of Scholls Ferry Road by the Westside Trail</t>
  </si>
  <si>
    <t>Westside /Waterhouse Trail Connection</t>
  </si>
  <si>
    <t xml:space="preserve">Westside Trail @ Westside MAX tracks </t>
  </si>
  <si>
    <t>southern terminus of Waterhouse Trail @ Merlo Rd.</t>
  </si>
  <si>
    <t>East-west connection between to major north-south trails</t>
  </si>
  <si>
    <t xml:space="preserve">To design and construct a multi-use regional trail segment 10'-12' wide paved.  </t>
  </si>
  <si>
    <t>Station Community</t>
  </si>
  <si>
    <t>Waterhouse Trail Segments #1, 5, West Spur</t>
  </si>
  <si>
    <t>Merlo Road</t>
  </si>
  <si>
    <t>Community Trail</t>
  </si>
  <si>
    <t>Address safety issue and complete gap in pedestrian system.</t>
  </si>
  <si>
    <t>Realign curves, signalize intersection of Avery/105th, sidewalks on 105th from Avery to 108th.</t>
  </si>
  <si>
    <t>Herman</t>
  </si>
  <si>
    <t>Teton</t>
  </si>
  <si>
    <t>Freight movement.</t>
  </si>
  <si>
    <t>Reconstruct and widen to 3 lanes from Teton to Tualatin.</t>
  </si>
  <si>
    <t>Myslony</t>
  </si>
  <si>
    <t>112th</t>
  </si>
  <si>
    <t>124th Ave</t>
  </si>
  <si>
    <t>Economic development and freight movement.</t>
  </si>
  <si>
    <t>Reconstruct/widen from 112th to 124th to fill system.</t>
  </si>
  <si>
    <t>Cipole</t>
  </si>
  <si>
    <t>Reconstruction from Cipole to 124th.</t>
  </si>
  <si>
    <t>Boones Ferry</t>
  </si>
  <si>
    <t>Tualatin-Sherwood</t>
  </si>
  <si>
    <t>Ibach</t>
  </si>
  <si>
    <t>Widen to 5 lanes from Tualatin-Sherwood to Ibach.</t>
  </si>
  <si>
    <t>McEwan</t>
  </si>
  <si>
    <t>65th</t>
  </si>
  <si>
    <t>Widen to 3 lanes from 65th to Lake Oswego.</t>
  </si>
  <si>
    <t>Nyberg</t>
  </si>
  <si>
    <t>Extension across the Tualatin River from Nyberg to Childs Road.</t>
  </si>
  <si>
    <t>Widen to 5 lanes from Sagert to Nyberg.</t>
  </si>
  <si>
    <t>Interconnect signals on Boones Ferry Road from Tualatin-Sherwood Road to Ibach (6 signals).</t>
  </si>
  <si>
    <t>Loop Rd</t>
  </si>
  <si>
    <t>Construct street from Tualatin-Sherwood to Boones Ferry Rd to Martinazzi.</t>
  </si>
  <si>
    <t>E-W connection</t>
  </si>
  <si>
    <t>108th</t>
  </si>
  <si>
    <t>Construct new street.</t>
  </si>
  <si>
    <t xml:space="preserve">108th </t>
  </si>
  <si>
    <t>Widen to 5 lanes from 108th to Teton.</t>
  </si>
  <si>
    <t>Tonquin</t>
  </si>
  <si>
    <t>Construct new street from Tualatin-Sherwood to Tonquin Rd - 5 lanes.</t>
  </si>
  <si>
    <t>Central Design District Pedestrian Improvements</t>
  </si>
  <si>
    <t>Pedestrian improvements &amp; bike lanes.</t>
  </si>
  <si>
    <t>Add bikelanes to Teton from Avery to Tualatin Rd.</t>
  </si>
  <si>
    <t>Add bikelanes on Nyberg from I-5 to 65th.</t>
  </si>
  <si>
    <t>Borland</t>
  </si>
  <si>
    <t>Add bikelanes on 65th Ave from Sagert to Nyberg.  Construct a pedestrian bridge over the River from Tualatin to Childs Rd.</t>
  </si>
  <si>
    <t>Avery</t>
  </si>
  <si>
    <t>Add bikelanes from Avery to Tualatin-Sherwood Rd.</t>
  </si>
  <si>
    <t>108th Ave.</t>
  </si>
  <si>
    <t>Pedestrian bridge over Tualatin River and connecting paths.</t>
  </si>
  <si>
    <t>Tualatin River Pathway</t>
  </si>
  <si>
    <t xml:space="preserve">Pedestrian Trail </t>
  </si>
  <si>
    <t>Pedestrian trail from 65th to Martinazzi.</t>
  </si>
  <si>
    <t>Signalize intersection &amp; realign railroad crossing.</t>
  </si>
  <si>
    <t>Tualatin Rd</t>
  </si>
  <si>
    <t>Lower Boones Ferry</t>
  </si>
  <si>
    <t>Reconstruction/widen from Martinazzi to Lower Boones Ferry Road.</t>
  </si>
  <si>
    <t>Leveton</t>
  </si>
  <si>
    <t>130th</t>
  </si>
  <si>
    <t>Extension.</t>
  </si>
  <si>
    <t>ORE 99W</t>
  </si>
  <si>
    <t>Make spot improvements on key low-volume, low speed through-routes to facilitate bike &amp; pedestrian travel; identify them as bike/pedestrian routes</t>
  </si>
  <si>
    <t>Bonita Road Improvements</t>
  </si>
  <si>
    <t>Bangy Road</t>
  </si>
  <si>
    <t>Widen to 4 lanes.</t>
  </si>
  <si>
    <t>Bonita Road</t>
  </si>
  <si>
    <t>Widen to 5 lanes with bikeways and sidewalks</t>
  </si>
  <si>
    <t>High Capacity Transit Planning</t>
  </si>
  <si>
    <t>Downtown Portland</t>
  </si>
  <si>
    <t>Regional Transit Priority</t>
  </si>
  <si>
    <t>Planning and Alternatives Analysis for a new light rail line</t>
  </si>
  <si>
    <t>Identify potential alignments, station locations etc.</t>
  </si>
  <si>
    <t>Hall/Hunziker/Scoffins Intersection Realignment</t>
  </si>
  <si>
    <t>Intersection with Hunziker &amp; Scoffins</t>
  </si>
  <si>
    <t>Intersection realignment</t>
  </si>
  <si>
    <t>Realign offset intersection to cross intersection to alleviate congestion and safety issues</t>
  </si>
  <si>
    <t>Greenburg/Tiedeman/N. Dakota Reconfiguration</t>
  </si>
  <si>
    <t>N. Dakota St.</t>
  </si>
  <si>
    <t>Realign intersections</t>
  </si>
  <si>
    <t>Realign one or more streets to improve intersection configurations, railroad crossings &amp; creek crossings</t>
  </si>
  <si>
    <t>Downtown Circulation Plan Implementation</t>
  </si>
  <si>
    <t>Downtown Tigard</t>
  </si>
  <si>
    <t>Between Hwy. 99W, Hall &amp; Fanno Creek</t>
  </si>
  <si>
    <t>Invest in downtown streetscape improvements to help generate private investment</t>
  </si>
  <si>
    <t>Acquire ROW, construct streets and streetscape improvements in downtown Tigard</t>
  </si>
  <si>
    <t>Arterials &amp; Collectors</t>
  </si>
  <si>
    <t>Construct sidewalks &amp; other pedestrian improvements</t>
  </si>
  <si>
    <t>Fill gaps in sidewalk &amp; pedestrian network</t>
  </si>
  <si>
    <t>Neighborhood Trails &amp; Regional Trail Connections</t>
  </si>
  <si>
    <t>Construct neighborhood trails &amp; connections to regional trails</t>
  </si>
  <si>
    <t>Construct high priority neighborhood trails to regional trails, sidewalks &amp; transit</t>
  </si>
  <si>
    <t>P&amp;W RR</t>
  </si>
  <si>
    <t>Portland &amp; Western Rail Trail</t>
  </si>
  <si>
    <t>Rail to trail conversion to enhance pedestrian &amp; cycling experience while connecting people to downtown &amp; transit</t>
  </si>
  <si>
    <t>Construct trail along portion of abandoned rail line</t>
  </si>
  <si>
    <t>Sagert</t>
  </si>
  <si>
    <t>Martinazzi</t>
  </si>
  <si>
    <t>Signalize intersection and change grades to provide better sight distance.</t>
  </si>
  <si>
    <t>105th Ave/Avery Street</t>
  </si>
  <si>
    <t>Blake</t>
  </si>
  <si>
    <t>105th</t>
  </si>
  <si>
    <t>Widen to 5 lanes with bikeways and sidewalks.</t>
  </si>
  <si>
    <t>Regional Trail Gap Closure</t>
  </si>
  <si>
    <t>multiple sections on Fanno, Wash Sq Loop, and Westside Trails</t>
  </si>
  <si>
    <t>Multiple sections on Fanno, Wash Sq Loop, and Westside Trails</t>
  </si>
  <si>
    <t>Regional Pedestrian and Bike systems</t>
  </si>
  <si>
    <t>Infill gaps in regional trail system.</t>
  </si>
  <si>
    <t>Infill gaps in regional trail network.  Affected trails include Fanno Creek, Washington Square Loop and Westside Trails.</t>
  </si>
  <si>
    <t>Intersection improvements to address deficiencies.</t>
  </si>
  <si>
    <t>Upper Boones Ferry Intersection Improvements</t>
  </si>
  <si>
    <t>Durham Road</t>
  </si>
  <si>
    <t>Reconfigure intersection of Durham &amp; Upper Boones Ferry to create a through route between Durham &amp; I-5/Carmen Interchange; 2nd Northbound Turn Lane at 72nd/Carmen; 72nd/Boones Ferry assuming Boones Ferry/72nd widened to 5 lanes; eastbound right turn lane at Carman/I-5 southbound.</t>
  </si>
  <si>
    <t>Greenburg Intersection Improvements</t>
  </si>
  <si>
    <t>Hall</t>
  </si>
  <si>
    <t>Tiedeman Ave</t>
  </si>
  <si>
    <t>2nd Northbound turn lane, modify signal timing at Greenburg/Oleson/Hall; install boulevard treatment at Greenburg/Washington Square Road; improve geometry/alignment and extend cycle length at intersection of Greenburg/Tiedeman.</t>
  </si>
  <si>
    <t>Hwy. 99W Intersection Improvements</t>
  </si>
  <si>
    <t>64th Ave.</t>
  </si>
  <si>
    <t xml:space="preserve">Durham Rd. </t>
  </si>
  <si>
    <t>Provide increased capacity at priority intersections, including bus queue bypass lanes in some locations, improved sidewalks, priority pedestrian crossings, and an access management plan, while retaining existing 4/5-lane facility from I-5 to Durham Road.</t>
  </si>
  <si>
    <t xml:space="preserve">Tigard </t>
  </si>
  <si>
    <t>Walnut Street Improvements</t>
  </si>
  <si>
    <t>116th Ave.</t>
  </si>
  <si>
    <t>Intersection &amp; safety improvements; provide bike &amp; pedestrian facilities</t>
  </si>
  <si>
    <t>Widen to 3 lanes; build sidewalks &amp; bike lanes; safety improvements</t>
  </si>
  <si>
    <t>McDonald Street Improvements</t>
  </si>
  <si>
    <t>Construct turn lanes &amp; intersection improvements; add bike lanes &amp; sidewalks in gaps</t>
  </si>
  <si>
    <t>Hall Blvd. Improvements</t>
  </si>
  <si>
    <t>Locust</t>
  </si>
  <si>
    <t>Regional Bikeway Improvements</t>
  </si>
  <si>
    <t>Multiple locations</t>
  </si>
  <si>
    <t>Improve local through-streets for bike traffic</t>
  </si>
  <si>
    <t>Cannery Arterials</t>
  </si>
  <si>
    <t>Economic Development; gaps in pedestrian system</t>
  </si>
  <si>
    <t>Phase 2 of Downtown Streetscapes Master Plan.</t>
  </si>
  <si>
    <t>Town Center Pedestrian Improvements</t>
  </si>
  <si>
    <t>Completes gap in pedestrian system.</t>
  </si>
  <si>
    <t xml:space="preserve">Pedestrian upgrades in town center: 12th St., Century, 99W cross streets, Main St, Washington, Langer, Baler, Borchers. </t>
  </si>
  <si>
    <t>Construct road to collector standards.</t>
  </si>
  <si>
    <t>Washington Square Connectivity Improvements</t>
  </si>
  <si>
    <t>Washington Square local street connections</t>
  </si>
  <si>
    <t xml:space="preserve">Provide congestion relief. </t>
  </si>
  <si>
    <t>Increase local street connections at Washington Square Center based on recommendations in regional center plan.</t>
  </si>
  <si>
    <t>Greenburg Road Improvements, South</t>
  </si>
  <si>
    <t>Shady Lane</t>
  </si>
  <si>
    <t>North Dakota</t>
  </si>
  <si>
    <t>Widen to 5 lanes with bikeways and sidewalks. Includes bridge replacement.</t>
  </si>
  <si>
    <t xml:space="preserve">Sidewalk and trail infill to improve safety and access to transit.  </t>
  </si>
  <si>
    <t>Improve sidewalks, lighting, crossings, bus shelters, and benches at Washington Square.</t>
  </si>
  <si>
    <t>Greenburg Road Improvements</t>
  </si>
  <si>
    <t>Tiedeman Ave.</t>
  </si>
  <si>
    <t xml:space="preserve">Widen to 5 lanes. </t>
  </si>
  <si>
    <t>Hwy. 217 Overcrossing</t>
  </si>
  <si>
    <t>Hunziker Road</t>
  </si>
  <si>
    <t>72nd Ave.</t>
  </si>
  <si>
    <t>Realign Hunziker Road to meet Hampton Street at 72nd Ave. and removes existing 72nd/Hunziker Road intersection.</t>
  </si>
  <si>
    <t>Durham Road Improvements</t>
  </si>
  <si>
    <t>Upper Boones Ferry Road</t>
  </si>
  <si>
    <t>Employment Area</t>
  </si>
  <si>
    <t>Walnut Street Extension</t>
  </si>
  <si>
    <t>Ash Ave.</t>
  </si>
  <si>
    <t xml:space="preserve">Address economic development. </t>
  </si>
  <si>
    <t>72nd Ave. Improvements</t>
  </si>
  <si>
    <t xml:space="preserve">Dartmouth Street Improvements </t>
  </si>
  <si>
    <t>68th Ave.</t>
  </si>
  <si>
    <t>Widen to 4 lanes with turn lanes and sidewalks.</t>
  </si>
  <si>
    <t>Tigard Town Center Pedestrian Improvements</t>
  </si>
  <si>
    <t>Tigard Town Center</t>
  </si>
  <si>
    <t xml:space="preserve">Throughout TC area </t>
  </si>
  <si>
    <t>Improve Sidewalks, lighting, crossings, bus shelters and benches throughout the Town Center including: Highway 99W, Hall Blvd, Main Street, Hunziker, Walnut and neighborhood streets.</t>
  </si>
  <si>
    <t>Washington Square Regional Center Greenbelt Shared Use Path</t>
  </si>
  <si>
    <t>Complete system gap in Washington Square Loop Trail.</t>
  </si>
  <si>
    <t>Complete shared-use path construction.</t>
  </si>
  <si>
    <t>Capacity and multimodal improvements.</t>
  </si>
  <si>
    <t>Economic development and provide congestion relief.</t>
  </si>
  <si>
    <t>Elwert Rd &amp; 99W Intersection Improvements</t>
  </si>
  <si>
    <t>Kruger Rd</t>
  </si>
  <si>
    <t>Intersection safety improvements.</t>
  </si>
  <si>
    <t>Elwert Rd</t>
  </si>
  <si>
    <t>Edy Rd</t>
  </si>
  <si>
    <t>Economic development, address safety issues and provide congestion relief.</t>
  </si>
  <si>
    <t>Upgrade road to arterial standards.</t>
  </si>
  <si>
    <t>Brookman Rd</t>
  </si>
  <si>
    <t>Ladd Hill Rd</t>
  </si>
  <si>
    <t>Provide congestion relief and economic development.</t>
  </si>
  <si>
    <t>Reconstruct road to collector standards.</t>
  </si>
  <si>
    <t>Edy Rd/Sherwood Blvd</t>
  </si>
  <si>
    <t>Borcher Dr</t>
  </si>
  <si>
    <t>3rd St.</t>
  </si>
  <si>
    <t>Provide congestion relief and complete gaps in pedestrian system.</t>
  </si>
  <si>
    <t>Reconstruct road to arterial standards; add sidewalks.</t>
  </si>
  <si>
    <t>City limits</t>
  </si>
  <si>
    <t>Economic development and complete gaps in pedestrian system.</t>
  </si>
  <si>
    <t>Reconstruct road to collector standards w/ sidewalks and bike lanes.</t>
  </si>
  <si>
    <t>Ladd Hill Rd.</t>
  </si>
  <si>
    <t>Sunset Blvd</t>
  </si>
  <si>
    <t>Upgrade street to arterial standards.</t>
  </si>
  <si>
    <t xml:space="preserve">Murdock </t>
  </si>
  <si>
    <t>Oregon St</t>
  </si>
  <si>
    <t>Add bike lanes.</t>
  </si>
  <si>
    <t>Meinecke</t>
  </si>
  <si>
    <t>1st</t>
  </si>
  <si>
    <t>Oregon Street</t>
  </si>
  <si>
    <t>Murdock</t>
  </si>
  <si>
    <t>Construct road to 3 lane collector standards.</t>
  </si>
  <si>
    <t>Regional Trail System / West fork of Tonquin Trail</t>
  </si>
  <si>
    <t>Wildlife Refuge</t>
  </si>
  <si>
    <t>Complete gap in trail system.</t>
  </si>
  <si>
    <t>Improve 3-leg intersection at Edy &amp; Borchers; remove traffic signal at Baler; remove traffic signal at Langer; add traffic signal at Century.</t>
  </si>
  <si>
    <t>Pedestrian Links to Schools &amp; Town Center</t>
  </si>
  <si>
    <t>Complete gaps in pedestrian system.</t>
  </si>
  <si>
    <t>Pedestrian upgrades, new sidewalks, sidewalk infill at: Sunset, Division, Edy, Elwert, Meinecke, Pine, Roy, Ladd Hill, Timbrel, Washington, Willamette, Old Pacific Hwy.</t>
  </si>
  <si>
    <t>Adams Ave Signal &amp; Interconnect on T-S Rd.</t>
  </si>
  <si>
    <t>T-S Rd.</t>
  </si>
  <si>
    <t>at Adams</t>
  </si>
  <si>
    <t>Install traffic signal at Adams Ave. and interconnect the signals along T-S road between Cipole and Borchers.</t>
  </si>
  <si>
    <t>Adams Ave Phase 1</t>
  </si>
  <si>
    <t>Oregon/Ash</t>
  </si>
  <si>
    <t>Construct 3 lane road, landscaping and multi-use path.</t>
  </si>
  <si>
    <t>Century Dr.</t>
  </si>
  <si>
    <t>Adams Ave</t>
  </si>
  <si>
    <t>Construct 3 lane road and sidewalks.</t>
  </si>
  <si>
    <t>Cipole Rd</t>
  </si>
  <si>
    <t>Construction of 2 lane road.</t>
  </si>
  <si>
    <t>Cedar Brook Way</t>
  </si>
  <si>
    <t>Widen to provide 2/3 lanes with bike lanes and sidewalks</t>
  </si>
  <si>
    <t>Lois St.</t>
  </si>
  <si>
    <t>206th Ave.</t>
  </si>
  <si>
    <t>Rock Rd.</t>
  </si>
  <si>
    <t>56th Ct.</t>
  </si>
  <si>
    <t>Witch Hazel Rd.</t>
  </si>
  <si>
    <t>Widen to provide sidewalks</t>
  </si>
  <si>
    <t>Rood Bridge Rd</t>
  </si>
  <si>
    <t>Improve safety, bike/ped, school, recreation, transit access</t>
  </si>
  <si>
    <t>24th Ave</t>
  </si>
  <si>
    <t>Widen to provide bike lanes and sidewalks, bridge over Dawson Creek</t>
  </si>
  <si>
    <t>Sunrise Lane</t>
  </si>
  <si>
    <t>Jackson School</t>
  </si>
  <si>
    <t>Improve safety, ped, and access to transit/parks</t>
  </si>
  <si>
    <t>17th Ave</t>
  </si>
  <si>
    <t>Sunrise Ln</t>
  </si>
  <si>
    <t>15th Ave.</t>
  </si>
  <si>
    <t>Improve safety, ped/bike, and access to transit/parks and schools</t>
  </si>
  <si>
    <t>Intel Jones Farm (north end)</t>
  </si>
  <si>
    <t>Improve safety, ped, and bike access to employment</t>
  </si>
  <si>
    <t>Garibaldi</t>
  </si>
  <si>
    <t>Ebberts</t>
  </si>
  <si>
    <t>Connell</t>
  </si>
  <si>
    <t>Improve safety, ped, bike access to schools/parks</t>
  </si>
  <si>
    <t xml:space="preserve">Widen to provide sidewalks.  Bike network Wayfinding signage </t>
  </si>
  <si>
    <t>Darnielle</t>
  </si>
  <si>
    <t>Improve safety, ped, bike access to schools/parks and transit</t>
  </si>
  <si>
    <t xml:space="preserve">Widen to provide sidewalks.  Bike boulevard Wayfinding signage </t>
  </si>
  <si>
    <t>Cornell/25th Ave Intersection Improvements</t>
  </si>
  <si>
    <t>Improve capacity, safety, access management</t>
  </si>
  <si>
    <t>Widen 25th Ave for double southbound to eastbound left turn lanes, second northbound lane within 500 feet of intersection</t>
  </si>
  <si>
    <t>Cornell/Brookwood Prkwy Intersection Improvements</t>
  </si>
  <si>
    <t>Widen Cornell Rd to provide double left turn lanes eastbound and westbound</t>
  </si>
  <si>
    <t>Minter Bridge Rd</t>
  </si>
  <si>
    <t>Improve safety, bike/ped and access to transit</t>
  </si>
  <si>
    <t>Widen to provide sidewalks and bike lanes</t>
  </si>
  <si>
    <t>Extension to River Rd. for capacity of north-south travel demand west of Hwy 217 corridor</t>
  </si>
  <si>
    <t>Extend 3 lanes with sidewalks and bike lanes South UGB to River Rd with culvert crossing Gordon Creek</t>
  </si>
  <si>
    <t>198th</t>
  </si>
  <si>
    <t>Improve capacity and safety, bike/ped and transit access</t>
  </si>
  <si>
    <t>Oregon-Tonquin Intersection &amp; Street Improvements</t>
  </si>
  <si>
    <t>at Tonquin</t>
  </si>
  <si>
    <t>Intersection improvements (consider roundabout) on Oregon at Tonquin Road; sidewalks and bike access through the intersection.</t>
  </si>
  <si>
    <t>Adams Ave Phase 2</t>
  </si>
  <si>
    <t xml:space="preserve">T-S Rd. </t>
  </si>
  <si>
    <t>99W</t>
  </si>
  <si>
    <t>Improve capacty for Main Street and Cornell thru local connectivity</t>
  </si>
  <si>
    <t>Widen to provide sidewalks and Bikeway network signage access to LRT and parks.  New traffic signal at Brookwood.</t>
  </si>
  <si>
    <t>Station Area</t>
  </si>
  <si>
    <t>37th Ave</t>
  </si>
  <si>
    <t>Main St</t>
  </si>
  <si>
    <t>Brogden Ave</t>
  </si>
  <si>
    <t>Neighborhood Route</t>
  </si>
  <si>
    <t>Provide bike/ped access to LRT station</t>
  </si>
  <si>
    <t>Widen to provide sidewalks and Bikeway Network signage access to LRT and Fairgrounds</t>
  </si>
  <si>
    <t>East-West Connector</t>
  </si>
  <si>
    <t>229th/Century</t>
  </si>
  <si>
    <t>Improve east-west capacity within industrial area to relieve Cornell and Evergreen</t>
  </si>
  <si>
    <t>Construct 2/3 lane roadway with sidewalks</t>
  </si>
  <si>
    <t>Holly Street Extension</t>
  </si>
  <si>
    <t>Edgeway</t>
  </si>
  <si>
    <t>Improve east-west capacity for Amberglen, Walker, Baseline</t>
  </si>
  <si>
    <t>Construct 3 lane roadway with sidewalks and signal at 185th</t>
  </si>
  <si>
    <t>Edgeway (Salix)</t>
  </si>
  <si>
    <t>Heritage</t>
  </si>
  <si>
    <t>Holly Street</t>
  </si>
  <si>
    <t>Improve north-south capacity for 185th corridor</t>
  </si>
  <si>
    <t>Construct 3 lane roadway with bike lanes and sidewalks</t>
  </si>
  <si>
    <t>Airport Rd</t>
  </si>
  <si>
    <t>48th Ave</t>
  </si>
  <si>
    <t>Brookwood Pkwy</t>
  </si>
  <si>
    <t>Widen to 2/3 lanes with bike lanes and sidewalks</t>
  </si>
  <si>
    <t>Shute Rd (renamed Brookwood Pkway)</t>
  </si>
  <si>
    <t>Evergreen Rd.</t>
  </si>
  <si>
    <t>Meek Rd (realigned)</t>
  </si>
  <si>
    <t>Construct off street combined bike/ped paths</t>
  </si>
  <si>
    <t>Schaaf Rd</t>
  </si>
  <si>
    <t>Pinefarm Pl</t>
  </si>
  <si>
    <t>Century</t>
  </si>
  <si>
    <t>Improve capacity and safety, support Shute/US26 interchange relocate of Jacobson</t>
  </si>
  <si>
    <t>Construct 3 lane roadway with bike lanes and sidewalks.</t>
  </si>
  <si>
    <t>Westmark Dr.</t>
  </si>
  <si>
    <t>Croeni Rd.</t>
  </si>
  <si>
    <t>Helvetia Rd.</t>
  </si>
  <si>
    <t>Construct 3 lane roadwy with bike lanes and sidewalks</t>
  </si>
  <si>
    <t>Jacobson Rd.</t>
  </si>
  <si>
    <t>Helvetia Rd</t>
  </si>
  <si>
    <t>Improve safety, bike/ped, transit access</t>
  </si>
  <si>
    <t>Complete 3 lane roadway with bike lanes and sidewalks</t>
  </si>
  <si>
    <t>Bentley St.</t>
  </si>
  <si>
    <t>Improve safety, bike/ped, transit</t>
  </si>
  <si>
    <t>Cedar St.</t>
  </si>
  <si>
    <t>Improve safety, ped/bike access to school, park,  transit</t>
  </si>
  <si>
    <t>Construct sidewalks</t>
  </si>
  <si>
    <t>Golden Rd.</t>
  </si>
  <si>
    <t>Imlay Ave.</t>
  </si>
  <si>
    <t>Widen to provide bike lanes and sidewalks</t>
  </si>
  <si>
    <t>Francis St.</t>
  </si>
  <si>
    <t>Drake St.</t>
  </si>
  <si>
    <t>67th Ave.</t>
  </si>
  <si>
    <t>Improve safety, bike/ped, school, transit access</t>
  </si>
  <si>
    <t>Add eastbound right turn lane, widen crossing for second northbound to westbound left turn lane, add second southbound lane, protected N-S turn phasing</t>
  </si>
  <si>
    <t>TV Hwy/Century Blvd Intersection</t>
  </si>
  <si>
    <t>Add second southbound lane, Add northbound left turn lane, widen rail crossing, add offroad bike lanes on Century from TV Hwy to Alexander</t>
  </si>
  <si>
    <t>Kinnaman Rd. Extension</t>
  </si>
  <si>
    <t>Century Blvd. Extension</t>
  </si>
  <si>
    <t>Provide corridor capacity for TV Hwy</t>
  </si>
  <si>
    <t>Construct 3 lane with bike lanes and sidewalks</t>
  </si>
  <si>
    <t>Alexander St. Extension</t>
  </si>
  <si>
    <t>229th</t>
  </si>
  <si>
    <t>209th at Blanton</t>
  </si>
  <si>
    <t>Century Blvd Extension</t>
  </si>
  <si>
    <t>Area 71 UGB</t>
  </si>
  <si>
    <t>Walker Rd. Extension</t>
  </si>
  <si>
    <t>Stucki</t>
  </si>
  <si>
    <t>Amberwood Dr.</t>
  </si>
  <si>
    <t>Provide congestion relief and  Hwy 26 mobility corridor capacity</t>
  </si>
  <si>
    <t>Future Regional Center</t>
  </si>
  <si>
    <t>Stucki Ave. Extension</t>
  </si>
  <si>
    <t>206th/LRT</t>
  </si>
  <si>
    <t>Provide parallel capacity to 185th Ave. and N-S access thru Amberglen</t>
  </si>
  <si>
    <t>Construct 3 lane with off-street bike lanes and sidewalks, Realign intersection of Walker and Stucki</t>
  </si>
  <si>
    <t>194th Ave. Extension</t>
  </si>
  <si>
    <t>Amberglen Pkwy</t>
  </si>
  <si>
    <t>Provide congestion relief and LRT corridor mixed use roadway</t>
  </si>
  <si>
    <t>Construct 2/3 lane with sidewalks and LRT in part or all of new segment</t>
  </si>
  <si>
    <t>206th Ave</t>
  </si>
  <si>
    <t>Von Neumann Rd.</t>
  </si>
  <si>
    <t>Complete bike/ped gaps</t>
  </si>
  <si>
    <t>Widen roadway to add sidewalks and bike lanes</t>
  </si>
  <si>
    <t>Red Line LRT Extension</t>
  </si>
  <si>
    <t>Quatama LRT</t>
  </si>
  <si>
    <t>Evergreen TC</t>
  </si>
  <si>
    <t>Transit</t>
  </si>
  <si>
    <t>Extend HCT into Amberglen/Tanasbourne future Regional Center</t>
  </si>
  <si>
    <t>US-26 at 185th/Stucki Interchange Capacity Improvements</t>
  </si>
  <si>
    <t>Improve capacity at US-26 and 185th interchange</t>
  </si>
  <si>
    <t>Improvements to interchange access to and from the south.</t>
  </si>
  <si>
    <t>Baseline at Brookwood Intersection Improvements</t>
  </si>
  <si>
    <t>Ihly Way</t>
  </si>
  <si>
    <t>500' south of Baseline Rd</t>
  </si>
  <si>
    <t>Improve capacity on both arterials</t>
  </si>
  <si>
    <t>Widen for second northbound and southbound thru the intersection</t>
  </si>
  <si>
    <t>Brookwood Parkway</t>
  </si>
  <si>
    <t>Improve capacity and safety</t>
  </si>
  <si>
    <t>Widen to five lanes with offstreet sidewalk and bikeway</t>
  </si>
  <si>
    <t>Brodgen Ave</t>
  </si>
  <si>
    <t>28th Ave</t>
  </si>
  <si>
    <t>Extend 2/3 lane with US 26 Overpass, connect existing segments.</t>
  </si>
  <si>
    <t>Grant Street Extension</t>
  </si>
  <si>
    <t>28th</t>
  </si>
  <si>
    <t>Brookwood</t>
  </si>
  <si>
    <t>Extend 3 lane road with bike lanes/sidewalks.</t>
  </si>
  <si>
    <t xml:space="preserve">28th Ave. </t>
  </si>
  <si>
    <t>Main</t>
  </si>
  <si>
    <t>25th</t>
  </si>
  <si>
    <t>Bike/pedestrian access to LRT, provide congestion relief and connect segments.</t>
  </si>
  <si>
    <t>Widen to 3 lanes with bike/sidewalks.</t>
  </si>
  <si>
    <t>Evergreen Rd</t>
  </si>
  <si>
    <t>Glencoe Rd</t>
  </si>
  <si>
    <t>Davis Road</t>
  </si>
  <si>
    <t>234th (Century)</t>
  </si>
  <si>
    <t>Serve UGB Expansion Area.</t>
  </si>
  <si>
    <t>Century Blvd (234th)</t>
  </si>
  <si>
    <t>Regional Center Improvements</t>
  </si>
  <si>
    <t>Miscellaneous Improvements to maintain capacity.</t>
  </si>
  <si>
    <t>Other Traffic Signals</t>
  </si>
  <si>
    <t>Future Traffic Signals (Town Centers, 2040 Corridors).</t>
  </si>
  <si>
    <t>Other Collector Reconstruction</t>
  </si>
  <si>
    <t>Miscellaneous locations.</t>
  </si>
  <si>
    <t>Intersection Improvements</t>
  </si>
  <si>
    <t>196th Ave.</t>
  </si>
  <si>
    <t>Regional Center Ped Improvements</t>
  </si>
  <si>
    <t>Provide connectivity to transit and jobs.</t>
  </si>
  <si>
    <t>Infill and enhance missing pedestrian sidewalks, improve lighting</t>
  </si>
  <si>
    <t>Tanasbourne/Amberglen Ped Improvements</t>
  </si>
  <si>
    <t>Provide connectivity to transit and mixed use.</t>
  </si>
  <si>
    <t>Infill missing pedestrian sidewalks.</t>
  </si>
  <si>
    <t>Regional Center- Bike Improvement</t>
  </si>
  <si>
    <t>Provide connectivity to transit, schools and jobs. Improve storage capacity.</t>
  </si>
  <si>
    <t>Infill missing bike lane connections.</t>
  </si>
  <si>
    <t>Baseline Rd, 185th</t>
  </si>
  <si>
    <t xml:space="preserve">Rock Creek Trail </t>
  </si>
  <si>
    <t>Provide connectivity to transit, jobs, and recreation.</t>
  </si>
  <si>
    <t>Construct bike/ped trail.</t>
  </si>
  <si>
    <t>Rock Ck Trail - Multi Use</t>
  </si>
  <si>
    <t>River Road</t>
  </si>
  <si>
    <t>Orchard Park (East of Cornelius Pass Rd)</t>
  </si>
  <si>
    <t>Complete gap in road/bike/pedestrian system.</t>
  </si>
  <si>
    <t>Amberglen Parkway</t>
  </si>
  <si>
    <t>Wilkins</t>
  </si>
  <si>
    <t>Stucki Extn</t>
  </si>
  <si>
    <t>Jackson School Road</t>
  </si>
  <si>
    <t>Grant</t>
  </si>
  <si>
    <t>Wilkins Extension</t>
  </si>
  <si>
    <t>Johnson</t>
  </si>
  <si>
    <t>227th/69th Ave</t>
  </si>
  <si>
    <t>Widen and extend 2/3 lane with bike/sidewalks.</t>
  </si>
  <si>
    <t>Campus Court Extension</t>
  </si>
  <si>
    <t>W. end Campus Ct</t>
  </si>
  <si>
    <t>Ray Circle</t>
  </si>
  <si>
    <t>Future Town Center</t>
  </si>
  <si>
    <t>TV Hwy/209th Intersection</t>
  </si>
  <si>
    <t>Regional Arterial</t>
  </si>
  <si>
    <t>Provide congestion relief and address safety issues.</t>
  </si>
  <si>
    <t>Extend easterly from Thatcher Road to Sunset Drive (Highway 47) as a arterial facility with left-turn lanes at major intersections, traffic signal and turn lanes at Hwy47.</t>
  </si>
  <si>
    <t>Hwy 47 Intersection Improvements</t>
  </si>
  <si>
    <t>Maple</t>
  </si>
  <si>
    <t>Various intersection improvements including signalization, turning lanes, widening, and access improvements (Purdin/Verborrt, David Hill, Porter, Oak, Martin/24th, Quince/Pacific, 19th, Fern Hill/Oak, B Street).</t>
  </si>
  <si>
    <t>A Bicycle / Pedestrian</t>
  </si>
  <si>
    <t>Council Creek Regional Trail</t>
  </si>
  <si>
    <t>Banks</t>
  </si>
  <si>
    <t>Complete gap in system and improve safety and access to Cities.</t>
  </si>
  <si>
    <t xml:space="preserve">PE: multi-use trail from the end of the Westside MAX light-rail line in Hillsboro, through Washington County, the City of Cornelius, the City of Forest Grove, the City of Banks, connecting to the Banks-Vernonia State Trail, with an additional short trail extension south connecting to the Tualatin River. </t>
  </si>
  <si>
    <t>Cornell Rd Signal Coordination</t>
  </si>
  <si>
    <t>Cornelius Pass</t>
  </si>
  <si>
    <t>Interconnect Traffic Signals (Extends County ATMS).</t>
  </si>
  <si>
    <t>209th</t>
  </si>
  <si>
    <t>231st Ave./Century Blvd</t>
  </si>
  <si>
    <t xml:space="preserve">Lois </t>
  </si>
  <si>
    <t>Bridge and 3 lanes with bike lanes and sidewalks.</t>
  </si>
  <si>
    <t>Brookwood (247th)</t>
  </si>
  <si>
    <t>Alexander</t>
  </si>
  <si>
    <t>South UGB</t>
  </si>
  <si>
    <t>Widen to two lanes with onstreet parking and sidewalks Alexander to Davis; widen to 3 lanes with bike lanes and sidewalks Davis to South UGB</t>
  </si>
  <si>
    <t>Huffman</t>
  </si>
  <si>
    <t>Shute</t>
  </si>
  <si>
    <t>West UGB (Sewell)</t>
  </si>
  <si>
    <t>Access to industrial lands</t>
  </si>
  <si>
    <t>Build 3 lane with bike lanes and sidewalks.</t>
  </si>
  <si>
    <t>253rd</t>
  </si>
  <si>
    <t>Evergreen</t>
  </si>
  <si>
    <t>Huffman Extn</t>
  </si>
  <si>
    <t>Amberwood</t>
  </si>
  <si>
    <t>206th</t>
  </si>
  <si>
    <t>Complete gap and Improve to 3 lane with bike lanes and sidewalks.  Modify signal phasing at Corn Pass</t>
  </si>
  <si>
    <t>Arrington</t>
  </si>
  <si>
    <t>Improve to 5 lane with bike lanes and sidewalks.</t>
  </si>
  <si>
    <t>Quatama Road</t>
  </si>
  <si>
    <t>Bike/pedestrian access to LRT and provide congestion relief.</t>
  </si>
  <si>
    <t>Widen to 3 lane with bike lanes/sidewalks.</t>
  </si>
  <si>
    <t>Walker Rd</t>
  </si>
  <si>
    <t>Extend as 2/3 lane with bike/sidewalks.</t>
  </si>
  <si>
    <t>Century Blvd</t>
  </si>
  <si>
    <t>Bennett</t>
  </si>
  <si>
    <t>West Union Rd</t>
  </si>
  <si>
    <t>Baseline Boulevard Improvement</t>
  </si>
  <si>
    <t>Main Street improvements</t>
  </si>
  <si>
    <t>Build sidewalks &amp; other pedestrian amenities</t>
  </si>
  <si>
    <t>11th-17th Avenue</t>
  </si>
  <si>
    <t>Adair</t>
  </si>
  <si>
    <t>Ped improvement of Main Street Dist local streets</t>
  </si>
  <si>
    <t>10th Ave/Cornelius-Schefflin Rd</t>
  </si>
  <si>
    <t>Verboort Circle</t>
  </si>
  <si>
    <t>Improve to urban standard w/in City (sidewalks &amp; bike lanes);  widen rural road with shoulder bike lane, reconstruct Council Creek Bridge.</t>
  </si>
  <si>
    <t xml:space="preserve">Improve transit access to West Washington Co., connect the Pacific University campuses in Hillsboro and Forest Grove, accommodate growth with less traffic, encourage transit oriented development, supplement and relieve Hwy. 8, and reduce oil dependency. </t>
  </si>
  <si>
    <t>Thatcher/Gales Creek</t>
  </si>
  <si>
    <t>Thatcher</t>
  </si>
  <si>
    <t>Gales Creek</t>
  </si>
  <si>
    <t>Eliminate substandard angles and improve intersection spacing.  Improve access to labor markets and trade areas.</t>
  </si>
  <si>
    <t xml:space="preserve">Re-align Thatcher Road at its intersection with Gales Creek Road. </t>
  </si>
  <si>
    <t>23rd/24th</t>
  </si>
  <si>
    <t>Hawthorne</t>
  </si>
  <si>
    <t>Quince</t>
  </si>
  <si>
    <t>Improve connectivity and balance circulation. Improve access to industrial areas.</t>
  </si>
  <si>
    <t xml:space="preserve">Construct collector level roadway between Hawthorne Ave. and Quince Street. </t>
  </si>
  <si>
    <t>E/Pacific/19th Intersection</t>
  </si>
  <si>
    <t xml:space="preserve">E </t>
  </si>
  <si>
    <t>Pacific</t>
  </si>
  <si>
    <t>Improve connectivity and balance circulation.</t>
  </si>
  <si>
    <t xml:space="preserve">Extend 19th west and connect up to E and Pacific with a round-about. </t>
  </si>
  <si>
    <t>HWY 47</t>
  </si>
  <si>
    <t>Heather Industrial Connector</t>
  </si>
  <si>
    <t>Mountain View</t>
  </si>
  <si>
    <t>Extend westerly from existing terminus to connect to Hwy 47 and the City of Cornelius.</t>
  </si>
  <si>
    <t>Hwy 8/Pacific/19th</t>
  </si>
  <si>
    <t>Cornelius City Limits</t>
  </si>
  <si>
    <t xml:space="preserve">B </t>
  </si>
  <si>
    <t>Improve safety and modernization.</t>
  </si>
  <si>
    <t>West UGB Trail</t>
  </si>
  <si>
    <t xml:space="preserve">Ritchey </t>
  </si>
  <si>
    <t>David Hill</t>
  </si>
  <si>
    <t>Complete gap in system and improve safety and access to town center.</t>
  </si>
  <si>
    <t>Multi-use trail.</t>
  </si>
  <si>
    <t>Thatcher / Willamina / B St Pedestrian and Bicycle Improvements</t>
  </si>
  <si>
    <t>Gales Creek-David Hill /Gales Creek - Sunset / 26th-Willamina</t>
  </si>
  <si>
    <t>Bike lanes and sidewalks.</t>
  </si>
  <si>
    <t>David Hill Bicycle Pedestrian</t>
  </si>
  <si>
    <t>Forest Gale Dr.</t>
  </si>
  <si>
    <t>Brook St.</t>
  </si>
  <si>
    <t>Hocken Ave. multimodal improvements</t>
  </si>
  <si>
    <t>Widen existing street from 3 to 5 lanes, add bike lanes and sidewalks.</t>
  </si>
  <si>
    <t xml:space="preserve">Millikan Way safety, bicycle and pedestrian improvements and 4/5 lanes from Murray to 141st </t>
  </si>
  <si>
    <t xml:space="preserve">Tualatin Valley Hwy </t>
  </si>
  <si>
    <t xml:space="preserve">Add bikelanes in gaps,  vehicle and turn lanes as needed, and signals as warranted. </t>
  </si>
  <si>
    <t>14th Ave</t>
  </si>
  <si>
    <t>Dogwood</t>
  </si>
  <si>
    <t>Holladay</t>
  </si>
  <si>
    <t>Reconstruct/signalize couplet intersection and widen collector.</t>
  </si>
  <si>
    <t>Regulate OR8 traffic flow;  widen local collector to improve Main Street/Industrial Area north/south connectivity.</t>
  </si>
  <si>
    <t>Susbauer Rd</t>
  </si>
  <si>
    <t>TV Hwy</t>
  </si>
  <si>
    <t>Zion Church Rd</t>
  </si>
  <si>
    <t>Improve urban/rural access to US 26.</t>
  </si>
  <si>
    <t>Improve County Freight Connector route to urban standard w/in City (sidewalks &amp; bike lanes);  widen rural road with shoulder bike lane, reconstruct Dairy Creek Bridge to eliminate frequent road flooding.</t>
  </si>
  <si>
    <t>10th Ave</t>
  </si>
  <si>
    <t>Holladay St.</t>
  </si>
  <si>
    <t>Golf Course Rd</t>
  </si>
  <si>
    <t>Holladay St Extension</t>
  </si>
  <si>
    <t>4th</t>
  </si>
  <si>
    <t>Yew</t>
  </si>
  <si>
    <t>Local system connectivity.</t>
  </si>
  <si>
    <t>Construct new collector.</t>
  </si>
  <si>
    <t>10th</t>
  </si>
  <si>
    <t>Gray</t>
  </si>
  <si>
    <t>19th</t>
  </si>
  <si>
    <t>Davis St. Extension</t>
  </si>
  <si>
    <t>4th Ave</t>
  </si>
  <si>
    <t>Davis St.</t>
  </si>
  <si>
    <t>19th Ave</t>
  </si>
  <si>
    <t>Widen street and add sidewalks</t>
  </si>
  <si>
    <t>29th Ave</t>
  </si>
  <si>
    <t>Dogwood St.</t>
  </si>
  <si>
    <t>12th Ave</t>
  </si>
  <si>
    <t>20th Ave</t>
  </si>
  <si>
    <t>Sidewalk infill.</t>
  </si>
  <si>
    <t>Build out sidewalk gaps.</t>
  </si>
  <si>
    <t>Dogwood St. Extension</t>
  </si>
  <si>
    <t>E. City Limits</t>
  </si>
  <si>
    <t>345th Ave.</t>
  </si>
  <si>
    <t>Heather St.</t>
  </si>
  <si>
    <t>8th Ave</t>
  </si>
  <si>
    <t>3F Railroad</t>
  </si>
  <si>
    <t>Barlow</t>
  </si>
  <si>
    <t>19th/20th Ave</t>
  </si>
  <si>
    <t>N.City Limits</t>
  </si>
  <si>
    <t>S. City Limits</t>
  </si>
  <si>
    <t>26th Ave</t>
  </si>
  <si>
    <t>Holladay St</t>
  </si>
  <si>
    <t>Improve to collector standards including sidewalks.</t>
  </si>
  <si>
    <t>29th Ave.</t>
  </si>
  <si>
    <t>Signalize intersection.</t>
  </si>
  <si>
    <t>Signal interconnect.</t>
  </si>
  <si>
    <t>Interconnect OR 8 signal system in Cornelius.</t>
  </si>
  <si>
    <t>Collector Bike Lanes</t>
  </si>
  <si>
    <t>Paint &amp; sign bike lanes.</t>
  </si>
  <si>
    <t>Sign &amp; stripe about 50 blocks of collectors.</t>
  </si>
  <si>
    <t>TV Hwy Ped Infill</t>
  </si>
  <si>
    <t>Build out sidewalk gaps on TV Hwy. in Cornelius.</t>
  </si>
  <si>
    <t>HCT Park &amp; Ride</t>
  </si>
  <si>
    <t>Build HCT support facilities.</t>
  </si>
  <si>
    <t>Build station area and park &amp; ride facilities.</t>
  </si>
  <si>
    <t>Davies Rd. multimodal street extension</t>
  </si>
  <si>
    <t>Scholls Ferry Rd.</t>
  </si>
  <si>
    <t>Barrows Rd.</t>
  </si>
  <si>
    <t>Extend 2 lane street with turn lanes, bike lanes and sidewalks.</t>
  </si>
  <si>
    <t>Weir Rd. safety, bicycle and pedestrian improvements</t>
  </si>
  <si>
    <t>155th Ave.</t>
  </si>
  <si>
    <t>175th Ave.</t>
  </si>
  <si>
    <t>Add turn lanes, bikelanes and sidewalks in gaps, turn lanes.</t>
  </si>
  <si>
    <t>Nimbus Ave. 2 lane multimodal street extension  from Hall Blvd. to Denney Road</t>
  </si>
  <si>
    <t>Denney Rd.</t>
  </si>
  <si>
    <t>Extend 2 lane street with turn lanes, bikelanes and sidewalks.</t>
  </si>
  <si>
    <t>Adaptive Traffic Signal Systems</t>
  </si>
  <si>
    <t>110th Ave. sidewalk gaps</t>
  </si>
  <si>
    <t xml:space="preserve">Beaverton Hillsdale Hwy </t>
  </si>
  <si>
    <t>Hall Blvd. / Watson Ave. pedestrian improvements</t>
  </si>
  <si>
    <t xml:space="preserve">Add pedestrian improvements at intersections and amenities (lighting, plazas). </t>
  </si>
  <si>
    <t>Denney Rd. sidewalks</t>
  </si>
  <si>
    <t>Nimbus Rd.</t>
  </si>
  <si>
    <t>Allen Blvd sidewalks</t>
  </si>
  <si>
    <t>Sexton Mountain Drive multimodal street extension from 155th Ave. to Sexton Mtn. across the Powerline</t>
  </si>
  <si>
    <t>Sexton Mountain Drive</t>
  </si>
  <si>
    <t>Extend 2 lane street with bikelanes and sidewalks</t>
  </si>
  <si>
    <t>Nora Road sidewalks and bike lanes</t>
  </si>
  <si>
    <t>Construct sidewalks and bike lanes.</t>
  </si>
  <si>
    <t>155th Ave. sidewalks</t>
  </si>
  <si>
    <t>Beard Rd.</t>
  </si>
  <si>
    <t>Weir Rd.</t>
  </si>
  <si>
    <t>Davis Rd.</t>
  </si>
  <si>
    <t>Beverly Beach Ct</t>
  </si>
  <si>
    <t>Hall Blvd. bike lanes &amp; turn lanes to Cedar Hills</t>
  </si>
  <si>
    <t>Farmington Road</t>
  </si>
  <si>
    <t>Construct bike lanes and turn lanes.</t>
  </si>
  <si>
    <t>Watson Ave. bike lanes</t>
  </si>
  <si>
    <t>Construct bike lanes.</t>
  </si>
  <si>
    <t>6th Ave. bikelanes</t>
  </si>
  <si>
    <t>Erickson Ave.</t>
  </si>
  <si>
    <t>Greenway Dr. bike lanes</t>
  </si>
  <si>
    <t>125th Ave.</t>
  </si>
  <si>
    <t>155th Ave. bike lanes</t>
  </si>
  <si>
    <t>Construct bike lanes in gaps.</t>
  </si>
  <si>
    <t>Farmington Rd Bike lane retrofit</t>
  </si>
  <si>
    <t>Hwy 217</t>
  </si>
  <si>
    <t>Hall Blvd. bike lanes &amp; turn lanes</t>
  </si>
  <si>
    <t>12th St.</t>
  </si>
  <si>
    <t>s/o Allen Blvd.</t>
  </si>
  <si>
    <t>Denney Rd. bike lanes</t>
  </si>
  <si>
    <t>Allen Blvd. bike lanes</t>
  </si>
  <si>
    <t>200' e/o Western</t>
  </si>
  <si>
    <t>Hall Blvd. multimodal street extension to Jenkins Rd.</t>
  </si>
  <si>
    <t>Jenkins Rd.</t>
  </si>
  <si>
    <t>Congestion relief and connects to Regional Center.</t>
  </si>
  <si>
    <t>Construct new 4 lane street (2 lane boulevard design if all other  Regional Center street connections are complete) with bike lanes and sidewalks.</t>
  </si>
  <si>
    <t>Electric to Whitney to Carousel to 144th multimodal street connections</t>
  </si>
  <si>
    <t xml:space="preserve">Electric </t>
  </si>
  <si>
    <t>144th Ave.</t>
  </si>
  <si>
    <t>Connect existing streets and improve to standard with bikeways and sidewalks.</t>
  </si>
  <si>
    <t>120th Ave.: new 2 lane multimodal street</t>
  </si>
  <si>
    <t>Center St.</t>
  </si>
  <si>
    <t>Canyon Rd.</t>
  </si>
  <si>
    <t>Construct new multimodal street with bikeways and sidewalks; turn lanes and signals as needed.</t>
  </si>
  <si>
    <t>Rose Biggi Ave.: 2 lane multimodal street extension</t>
  </si>
  <si>
    <t>Tualatin Valley Hwy</t>
  </si>
  <si>
    <t>Construct 2 lane boulevard extension with bikeways and sidewalks.</t>
  </si>
  <si>
    <t>114th Ave./115th Ave. 2 lane multimodal street</t>
  </si>
  <si>
    <t>LRT</t>
  </si>
  <si>
    <t>Beaverton Hillsdale Hwy/Griffith Drive</t>
  </si>
  <si>
    <t>Construct 2 lane street with bike and pedestrian improvements.</t>
  </si>
  <si>
    <t>Tualaway 2 lane multimodal street extension</t>
  </si>
  <si>
    <t>Millikan</t>
  </si>
  <si>
    <t>Extend existing street to Millikan with bikeways and sidewalks.</t>
  </si>
  <si>
    <t xml:space="preserve">Add sidewalks and bikelanes; add turn lanes where needed. </t>
  </si>
  <si>
    <t>Hall Blvd. multimodal extension from Cedar Hills Blvd. to Hocken Ave.</t>
  </si>
  <si>
    <t>Extend Hall Blvd. from Cedar Hills to Hocken to fill a gap; add turn lanes at intersections, sidewalks and bikeway.</t>
  </si>
  <si>
    <t>141st/142nd/144th multimodal street extension connections</t>
  </si>
  <si>
    <t>141st Ave.</t>
  </si>
  <si>
    <t>Connect streets, add bikeways, sidewalks, turns lanes and signalize as warranted.</t>
  </si>
  <si>
    <t>Farmington Rd</t>
  </si>
  <si>
    <t>Allen Blvd. safety, bicycle and pedestrian improvements</t>
  </si>
  <si>
    <t>Highway 217</t>
  </si>
  <si>
    <t>Widen street adding turn lanes and signals where needed, construct bike lanes and sidewalks.</t>
  </si>
  <si>
    <t>Western Ave.</t>
  </si>
  <si>
    <t>Widen street to 4/5 lanes adding turn lanes and signals where needed, construct bike lanes and sidewalks.</t>
  </si>
  <si>
    <t>Cedar Hills Blvd. safety, bicycle and pedestrian improvements</t>
  </si>
  <si>
    <t>Add turn lanes, bike lanes and sidewalks.</t>
  </si>
  <si>
    <t>125th Ave. multimodal extension Brockman to Hall Blvd.</t>
  </si>
  <si>
    <t>Brockman St.</t>
  </si>
  <si>
    <t>Construct new multimodal street with bike lanes and sidewalks.</t>
  </si>
  <si>
    <t>Millikan Way  safety, bike and pedestrian improvements</t>
  </si>
  <si>
    <t>Add turn lanes as needed, bike lanes and sidewalks, signalize as warranted.</t>
  </si>
  <si>
    <t>Construct a six-foot wide bikelane on west side of Murray &amp; replace existing asphalt path with six-foot wide concrete sidewalk &amp; five-foot wide planting strip</t>
  </si>
  <si>
    <t>Evergreen Rd. Bike Lanes</t>
  </si>
  <si>
    <t>NW 215th Ave.</t>
  </si>
  <si>
    <t>Construct six-foot wide bike lanes east and westbound &amp; correct vertical alignment</t>
  </si>
  <si>
    <t>Rose Biggi Ave.: Crescent Street to Hall Blvd.  Complete right-of-way and construction of multimodal street extension with Boulevard Design</t>
  </si>
  <si>
    <t>Crescent St.</t>
  </si>
  <si>
    <t>Completes a gap.</t>
  </si>
  <si>
    <t>Extend 2-lane Rose Biggi Ave. to Hall Blvd. (via Westgate Drive) to fill a gap; boulevard design; add sidewalks, bikeway (PE funded STIP Key #14400).</t>
  </si>
  <si>
    <t>Farmington Rd.: Murray Blvd. to Hocken Ave. Safety, turn lanes, bicycle, and pedestrian improvements</t>
  </si>
  <si>
    <t>Hocken Ave.</t>
  </si>
  <si>
    <t>Safety (high crash location), fill gaps in bike/ped system, and congestion relief at intersections of Murray and Hocken.</t>
  </si>
  <si>
    <t>Construct turn lanes and intersection improvements; signalize where warranted; add bike lanes and sidewalks in gaps.</t>
  </si>
  <si>
    <t>Dawson/Westgate multimodal extension from Rose Biggi Ave. to Hocken Ave.</t>
  </si>
  <si>
    <t>Rose Biggi Avenue</t>
  </si>
  <si>
    <t>Hocken Ave. via Dawson to Westgate at Rose Biggi</t>
  </si>
  <si>
    <t>Complete a gap.</t>
  </si>
  <si>
    <t>Extend 2 lane street from  Hocken via Dawson and Westgate at Rose Biggi to fill a gap; realign Dawson/Westgate at Cedar Hills; add turn lanes at intersections, sidewalks, bikeway.</t>
  </si>
  <si>
    <t>Crescent St. multimodal extension to Cedar Hills Blvd.</t>
  </si>
  <si>
    <t>Rose Biggi Ave.</t>
  </si>
  <si>
    <t>Cedar Hills Blvd.</t>
  </si>
  <si>
    <t>Extend 2 lane Crescent from Cedar Hills to Rose Biggi Ave. to fill a gap; add sidewalks, bikeway.</t>
  </si>
  <si>
    <t>Millikan Way multimodal extension from Watson Ave. to 114th Ave.</t>
  </si>
  <si>
    <t>Watson Ave.</t>
  </si>
  <si>
    <t>114th Ave.</t>
  </si>
  <si>
    <t>Extend 2 lane Millikan Way to 114th to fill a gap; add turn lanes at intersections, sidewalks, bikeway.</t>
  </si>
  <si>
    <t>New street connection from Broadway to 115th Ave.</t>
  </si>
  <si>
    <t>Broadway</t>
  </si>
  <si>
    <t>115th Ave.</t>
  </si>
  <si>
    <t>Construct new 2 lane street with bikeway and sidewalks.</t>
  </si>
  <si>
    <t>Widen 185th Ave from two to five lanes with bike lanes and sidewalks.</t>
  </si>
  <si>
    <t>209th Improvements</t>
  </si>
  <si>
    <t>Farmington Rd.</t>
  </si>
  <si>
    <t>Widen and realign to three lanes with bike lanes and sidewalks.</t>
  </si>
  <si>
    <t>Brookwood Ave.</t>
  </si>
  <si>
    <t>Johnson St. Extension</t>
  </si>
  <si>
    <t>West of 170th Ave.</t>
  </si>
  <si>
    <t>Construct two-lane extension to 170th Ave. with bike lanes and sidewalks.</t>
  </si>
  <si>
    <t>Kaiser to Springville Improvements</t>
  </si>
  <si>
    <t>Springville Rd. Improvements</t>
  </si>
  <si>
    <t>Joss St.</t>
  </si>
  <si>
    <t>Widen from 3 to five lanes with bike lanes and sidewalks.</t>
  </si>
  <si>
    <t>Springville to Kaiser Rd. Improvements</t>
  </si>
  <si>
    <t xml:space="preserve">Joss St. </t>
  </si>
  <si>
    <t>Grahams Ferry Rd Improvements</t>
  </si>
  <si>
    <t>Helenius St.</t>
  </si>
  <si>
    <t>Arterial/Collector</t>
  </si>
  <si>
    <t>Provide freight access and capacity to link the Coffee Creek I RSIA and the industrial area north of Wilsonville Road as well as the I-5/Wilsonville Road Interchange.</t>
  </si>
  <si>
    <t>Widen Grahams Ferry Rd to 3 lanes, add bike/pedestrian connections to regional trail system and fix undersized railroad overcrossing.</t>
  </si>
  <si>
    <t>95th Ave. Extension</t>
  </si>
  <si>
    <t>Extend two lane road with bike lanes and sidewalks.</t>
  </si>
  <si>
    <t>Kinnaman Rd. Improvements</t>
  </si>
  <si>
    <t>209th Ave.</t>
  </si>
  <si>
    <t>Widen to three lanes with bike lanes and sidewalks.</t>
  </si>
  <si>
    <t>I-5/99W Southern Arterial Improvements</t>
  </si>
  <si>
    <t>124th Ave. Extension</t>
  </si>
  <si>
    <t>Hwy. 217/72nd Ave. Interchange Improvements</t>
  </si>
  <si>
    <t>N/A I-5</t>
  </si>
  <si>
    <t>Address recurring safety issue. Purchase ROW</t>
  </si>
  <si>
    <t>Complete interchange reconstruction with additional ramps and overcrossings.</t>
  </si>
  <si>
    <t>Science Park Dr. Bike</t>
  </si>
  <si>
    <t>Complete 3600 feet of bike lanes in town center.</t>
  </si>
  <si>
    <t xml:space="preserve">99W </t>
  </si>
  <si>
    <t>Borchers Dr</t>
  </si>
  <si>
    <t>Economic development and address safety issues.</t>
  </si>
  <si>
    <t>Construct road to 5 lane collector standard.</t>
  </si>
  <si>
    <t>Baseline @ 185th Improvement</t>
  </si>
  <si>
    <t>Baseline</t>
  </si>
  <si>
    <t>Aloha Bike Blvd.</t>
  </si>
  <si>
    <t>Westside Trail</t>
  </si>
  <si>
    <t>Collector/Local</t>
  </si>
  <si>
    <t>Improve trail connectivity and safety</t>
  </si>
  <si>
    <t>Grade-separate bicycle and pedestrian crossings of major roads in the Aloha area</t>
  </si>
  <si>
    <t>Murray Blvd. Bikelane &amp; sidewalk</t>
  </si>
  <si>
    <t xml:space="preserve">Farmington Rd. </t>
  </si>
  <si>
    <t>Improve bicycle connectivity</t>
  </si>
  <si>
    <t>Washington Square Regional Center Pedestrian Improvements</t>
  </si>
  <si>
    <t>Wash. Sq. Regional Center</t>
  </si>
  <si>
    <t>Complete gap in pedestrian system.</t>
  </si>
  <si>
    <t>Complete 7400 feet of sidewalk improvements.</t>
  </si>
  <si>
    <t>Sunset TC Station Community Pedestrian Improvements</t>
  </si>
  <si>
    <t>Sunset TC Station Community</t>
  </si>
  <si>
    <t>Complete 9100 feet of sidewalk improvements.</t>
  </si>
  <si>
    <t>Cedar Mill Local Street Connectivity</t>
  </si>
  <si>
    <t>Cedar Mill Town Center</t>
  </si>
  <si>
    <t>Special Area Collector or Local</t>
  </si>
  <si>
    <t>Reduce arterial congestion through Improved local street connectivity</t>
  </si>
  <si>
    <t>Connect local streets to reduce out of direction travel and  use of arterial roads for local trips</t>
  </si>
  <si>
    <t>Aloha TC Pedestrian Improvements</t>
  </si>
  <si>
    <t>Aloha Town Center</t>
  </si>
  <si>
    <t>Complete23,500 feet of sidewalk improvements.</t>
  </si>
  <si>
    <t>Saltzman Rd. Bike</t>
  </si>
  <si>
    <t>Complete gap in bike system.</t>
  </si>
  <si>
    <t>Complete 950 feet of bike lanes in town center.</t>
  </si>
  <si>
    <t>Locust Ave. Bike</t>
  </si>
  <si>
    <t>80th Ave.</t>
  </si>
  <si>
    <t>Completes 1650 feet of bike lanes in regional center.</t>
  </si>
  <si>
    <t>Greenburg Rd. Bike</t>
  </si>
  <si>
    <t>Completes 3400 feet of bike lanes in regional center.</t>
  </si>
  <si>
    <t>Cornell Rd. Bike</t>
  </si>
  <si>
    <t>Saltzman Rd.</t>
  </si>
  <si>
    <t>Completes 1750 feet of bike lanes in town center.</t>
  </si>
  <si>
    <t>Butner Rd. Bike</t>
  </si>
  <si>
    <t>Cedar Hills Blvd..</t>
  </si>
  <si>
    <t>Park Way</t>
  </si>
  <si>
    <t>Completes 7800 feet of bike lanes to transit corridor.</t>
  </si>
  <si>
    <t>Bronson Rd. Bike</t>
  </si>
  <si>
    <t>Completes 7500 feet of bike lanes to transit corridor.</t>
  </si>
  <si>
    <t>92nd Ave. Ped.</t>
  </si>
  <si>
    <t>Garden Home Blvd.</t>
  </si>
  <si>
    <t>Completes 3800 feet of sidewalk improvements to transit corridor</t>
  </si>
  <si>
    <t>10th Ave/Cornell Bike</t>
  </si>
  <si>
    <t>25th Ave.</t>
  </si>
  <si>
    <t>Flashing Yellow Arrow Program (ITS)</t>
  </si>
  <si>
    <t>Various locations in urban Washington Co.</t>
  </si>
  <si>
    <t xml:space="preserve">Washington Co. </t>
  </si>
  <si>
    <t>185th Ave. to Kinnaman Improvements</t>
  </si>
  <si>
    <t>TV Hwy.</t>
  </si>
  <si>
    <t>Kinnaman Rd.</t>
  </si>
  <si>
    <t>Addresses recurring safety issue</t>
  </si>
  <si>
    <t>Widen to 3 lanes with bike lanes and sidewalks.</t>
  </si>
  <si>
    <t>Provides congestion relief</t>
  </si>
  <si>
    <t>Bethany Blvd. to Bronson Improvements</t>
  </si>
  <si>
    <t>174th Ave. Improvements</t>
  </si>
  <si>
    <t>Meadowgrass Ln.</t>
  </si>
  <si>
    <t>Add turn lanes, bike lanes and sidewalks</t>
  </si>
  <si>
    <t>185th to Springville Improvement</t>
  </si>
  <si>
    <t>Springville Rd.</t>
  </si>
  <si>
    <t>Hwy. 99W</t>
  </si>
  <si>
    <t>Teton Ave.</t>
  </si>
  <si>
    <t>Widen from three to five lanes with bike lanes and sidewalks.</t>
  </si>
  <si>
    <t>Walker Rd. Improvements</t>
  </si>
  <si>
    <t>Amberglen</t>
  </si>
  <si>
    <t>185th</t>
  </si>
  <si>
    <t>Widen from two to five lanes with bike lanes and sidewalks.</t>
  </si>
  <si>
    <t>Hwy. 217</t>
  </si>
  <si>
    <t xml:space="preserve"> Arterial</t>
  </si>
  <si>
    <t>158th</t>
  </si>
  <si>
    <t>West Union Rd. Improvements</t>
  </si>
  <si>
    <t>Barnes Rd. Improvements</t>
  </si>
  <si>
    <t>St. Vincent's Hosp. entrance</t>
  </si>
  <si>
    <t>Leahy Rd.</t>
  </si>
  <si>
    <t>Saltzman Rd. Improvements</t>
  </si>
  <si>
    <t>Burton Rd.</t>
  </si>
  <si>
    <t>Merlo/158th Improvements</t>
  </si>
  <si>
    <t>Walker Rd.</t>
  </si>
  <si>
    <t>Widen roadway to five lanes with bike lanes and sidewalks</t>
  </si>
  <si>
    <t>Cedar Hills Blvd. Improvements</t>
  </si>
  <si>
    <t>Butner Rd</t>
  </si>
  <si>
    <t>Celeste Ln</t>
  </si>
  <si>
    <t>Provide congestion relief</t>
  </si>
  <si>
    <t>Widen to five lanes thru Barnes, turn lane improvements at US26, signalize US26 EB</t>
  </si>
  <si>
    <t>Barnes Rd Improvements</t>
  </si>
  <si>
    <t>Lois Lane</t>
  </si>
  <si>
    <t>St. Vincent east access</t>
  </si>
  <si>
    <t>Add turn lane improvements, Hwy 217 offramp improvements</t>
  </si>
  <si>
    <t>Cornelius Pass Rd. Improvements</t>
  </si>
  <si>
    <t>Aloclek</t>
  </si>
  <si>
    <t>T.V. Hwy.</t>
  </si>
  <si>
    <t>Widen to five lanes with bike lanes and sidewalks</t>
  </si>
  <si>
    <t>Tonquin Rd. Improvements</t>
  </si>
  <si>
    <t>Oregon St.</t>
  </si>
  <si>
    <t>Realign and widen to three lanes with bike lanes and sidewalks.</t>
  </si>
  <si>
    <t>205th Ave. Improvements</t>
  </si>
  <si>
    <t>Quatama Rd.</t>
  </si>
  <si>
    <t>Baseline Rd.</t>
  </si>
  <si>
    <t>Widen road to 5 lanes with bike lanes and sidewalks.  Widen bridge over Beaverton Creek to four lanes with bike lanes and sidewalks.</t>
  </si>
  <si>
    <t>Scholls Ferry Rd. Improvements</t>
  </si>
  <si>
    <t>121st Ave.</t>
  </si>
  <si>
    <t>Evergreen Rd. Improvements</t>
  </si>
  <si>
    <t xml:space="preserve">253rd Ave. </t>
  </si>
  <si>
    <t>Sewell Ave.</t>
  </si>
  <si>
    <t>Widen to 5 lanes with bike lanes and sidewalks.</t>
  </si>
  <si>
    <t>Hwy. 26/Shute Interchange Improvements</t>
  </si>
  <si>
    <t>Hwy. 26/Shute Rd./Helvetia Rd.</t>
  </si>
  <si>
    <t>Freeway/Arterial</t>
  </si>
  <si>
    <t>Add westbound to southbound loop ramp, additional northbound through lane and relocate Jacobsen intersection.</t>
  </si>
  <si>
    <t>Hwy. 26/Bethany Interchange Improvements</t>
  </si>
  <si>
    <t>Scholls Ferry ATMS</t>
  </si>
  <si>
    <t>Hall Blvd.</t>
  </si>
  <si>
    <t>Install integrated surveillance and management equipment.</t>
  </si>
  <si>
    <t>Tualatin-Sherwood Rd. ATMS</t>
  </si>
  <si>
    <t>185th Ave. ATMS</t>
  </si>
  <si>
    <t>Cornell Rd. ATMS</t>
  </si>
  <si>
    <t>Cornelius Pass Rd.</t>
  </si>
  <si>
    <t>Wash. Co. TOC</t>
  </si>
  <si>
    <t>Rehabilitate mechanical system, approach structure, corrosion control, phase 1 seismic. (Phase 1)</t>
  </si>
  <si>
    <t>Bridge replacement - Final Engineering and ROW acquisition.</t>
  </si>
  <si>
    <t>181st/Glisan</t>
  </si>
  <si>
    <t>OR 10: Oleson Rd. Improvement</t>
  </si>
  <si>
    <t>Oleson Rd. south of OR10</t>
  </si>
  <si>
    <t>Oleson Rd. at Scholls Ferry</t>
  </si>
  <si>
    <t>Address recurring safety issue.</t>
  </si>
  <si>
    <t>Realign Oleson Rd. 500 feet to east  and reconfigure Oleson intersections with OR10 and Scholls Ferry Rd.</t>
  </si>
  <si>
    <t>170th Ave. Improvements</t>
  </si>
  <si>
    <t>Alexander St.</t>
  </si>
  <si>
    <t>Merlo Rd.</t>
  </si>
  <si>
    <t>Widen roadway to 4 lanes with left turn lanes at major intersections and bike lanes and sidewalks.</t>
  </si>
  <si>
    <t>173rd/174th Under Crossing Improvement</t>
  </si>
  <si>
    <t>Cornell Rd.</t>
  </si>
  <si>
    <t>Bronson Rd.</t>
  </si>
  <si>
    <t>Construct three-lane under crossing of Hwy. 26 with bike lanes and sidewalks.</t>
  </si>
  <si>
    <t xml:space="preserve">Cornell @ 143rd Improvements  </t>
  </si>
  <si>
    <t>Science Park Dr.</t>
  </si>
  <si>
    <t>143rd Ave.</t>
  </si>
  <si>
    <t>Realign 143rd with Science Park Dr. @ Cornell as a 4-way signalized intersection.</t>
  </si>
  <si>
    <t>185th to West Union Improvement</t>
  </si>
  <si>
    <t>North of Westview H.S.</t>
  </si>
  <si>
    <t>West Union Rd.</t>
  </si>
  <si>
    <t>Add 1 thru-lane in each direction with continuous center turn lane, bikelanes and sidewalks.</t>
  </si>
  <si>
    <t>Bethany Blvd. Improvements</t>
  </si>
  <si>
    <t>Kaiser Rd.</t>
  </si>
  <si>
    <t>Widen to 5 lanes with bikelanes and sidewalks.</t>
  </si>
  <si>
    <t>Cornell Rd. Improvements</t>
  </si>
  <si>
    <t>113th Ave.</t>
  </si>
  <si>
    <t>107th Ave.</t>
  </si>
  <si>
    <t>Widen from two to three lanes with bike lanes and sidewalks.</t>
  </si>
  <si>
    <t>Cornell to Murray Improvements</t>
  </si>
  <si>
    <t>Murray Blvd.</t>
  </si>
  <si>
    <t>Hwy. 26</t>
  </si>
  <si>
    <t>Widen Cornell from three to five lanes with bike lanes and sidewalks.</t>
  </si>
  <si>
    <t>Farmington Rd. Improvements</t>
  </si>
  <si>
    <t>170th Ave.</t>
  </si>
  <si>
    <t>Widen roadway from 2/3 lanes to 5 lanes with bike lanes and sidewalks.</t>
  </si>
  <si>
    <t>Jenkins Rd. Improvements</t>
  </si>
  <si>
    <t>158th Ave.</t>
  </si>
  <si>
    <t>Widen roadway from three to five lanes with bike lanes and sidewalks.</t>
  </si>
  <si>
    <t>Kaiser/143rd Ave. Improvements</t>
  </si>
  <si>
    <t>Bethany Blvd.</t>
  </si>
  <si>
    <t>Taylors Ferry Extension</t>
  </si>
  <si>
    <t>Oleson Rd.</t>
  </si>
  <si>
    <t>Washington Dr.</t>
  </si>
  <si>
    <t>Improve connectivity.</t>
  </si>
  <si>
    <t>Construct new two lane extension with bike lanes and sidewalks</t>
  </si>
  <si>
    <t>Tualatin-Sherwood Rd. Improvements</t>
  </si>
  <si>
    <t>Includes the ACM project with signal systems that automatically adapt to current arterial that automatically adapt to current arterial roadway conditions.</t>
  </si>
  <si>
    <t>NE 181st/182nd Ave.: ACM with Transit Priority Treatment</t>
  </si>
  <si>
    <t xml:space="preserve">Improve arterial corridor operations by upgrading traffic signal equipment and timings. </t>
  </si>
  <si>
    <t>Includes the ACM project with transit signal priority added to traffic signals along a facility.</t>
  </si>
  <si>
    <t>NE 181st Ave: ACM with Adaptive Signal Timing and Transit Priority Treatment</t>
  </si>
  <si>
    <t xml:space="preserve">I-84 </t>
  </si>
  <si>
    <t>Burnside: Traveler Information Only</t>
  </si>
  <si>
    <t xml:space="preserve">Improve arterial corridor operations by expanding traveler information. </t>
  </si>
  <si>
    <t>US 26 Roadside Travel Time Information</t>
  </si>
  <si>
    <t>Provide real time traveler information on westbound US 26 for different routes (arterial and freeway) between Portland and Gresham.</t>
  </si>
  <si>
    <t>Gresham Regional Center</t>
  </si>
  <si>
    <t>Support public private partnerships in regional or town centers that assist employees and/or residents increase use of travel options.</t>
  </si>
  <si>
    <t>Travel Options - Individualized Marketing</t>
  </si>
  <si>
    <t xml:space="preserve">Gresham Civic Station neighborhood </t>
  </si>
  <si>
    <t>Support public/private partnerships in regional or town centers that assist employees and/or residents increase use of travel options.</t>
  </si>
  <si>
    <t>Parking management</t>
  </si>
  <si>
    <t xml:space="preserve">Gresham Regional Center </t>
  </si>
  <si>
    <t>Convene stakeholders to plan and implement parking management strategies. Ideally this action raises revenue to expand TDM solutions.</t>
  </si>
  <si>
    <t>Bike Sharing</t>
  </si>
  <si>
    <t>Transit oriented developments, large employers, colleges, hotels and significant transit stops.</t>
  </si>
  <si>
    <t>Provide funding to implement bikes for loan or rent.</t>
  </si>
  <si>
    <t>Car share operations</t>
  </si>
  <si>
    <t>Support 3 or more carsharing vehicles in developing centers.</t>
  </si>
  <si>
    <t>Cornelius Pass Road Safety Improvements - TSM</t>
  </si>
  <si>
    <t>Implement system management improvements recommended in FHWA Safety Audit; i.e., targeted shoulder widening, new/additional guard rails.</t>
  </si>
  <si>
    <t>Rehabilitate mechanical system, approach structure, corrosion control, phase 1seismic. Phase 1.</t>
  </si>
  <si>
    <t xml:space="preserve"> Install upgraded traffic signal controllers, establish communications to the central traffic signal system, provide arterial detection (including bicycle detection where appropriate) and routinely update signal timings. Provide realtime and forecasted traveler information on arterial roadways including current roadway conditions, congestion information, travel times, incident information, construction work zones, current weather conditions and other events that may affect traffic conditions. </t>
  </si>
  <si>
    <t>Glisan St.: Arterial Corridor Management (ACM)</t>
  </si>
  <si>
    <t>Division St.: Arterial Corridor Management (ACM)  - Signal equipment upgrade</t>
  </si>
  <si>
    <t>160th</t>
  </si>
  <si>
    <t>Division St.: ACM - Auto-Adaptive Signal Timing and Transit Priority Treatment</t>
  </si>
  <si>
    <t>Includes the ACM with both adaptive signal timing and transit priority treatment.</t>
  </si>
  <si>
    <t xml:space="preserve">SE Division: ACM - Traveler Information </t>
  </si>
  <si>
    <t>Improve arterial corridor operations by expanding traveler information.</t>
  </si>
  <si>
    <t>Provide real time and forecasted traveler information on arterial roadways including current roadway conditions, congestion information, travel times, incident information, construction work zones, current weather conditions and other events that may affect traffic conditions.</t>
  </si>
  <si>
    <t>Powell Blvd.: Arterial Corridor Management (ACM) - Signal equipment upgrade</t>
  </si>
  <si>
    <t xml:space="preserve">Install upgraded traffic signal controllers, establish communications to the central traffic signal system, provide arterial detection (including bicycle detection where appropriate) and routinely update signal timings.  </t>
  </si>
  <si>
    <t xml:space="preserve">SE Powell Blvd.: ACM - Traveler Information </t>
  </si>
  <si>
    <t>223rd Ave.: Arterial Corridor Management (ACM)</t>
  </si>
  <si>
    <t xml:space="preserve">Improve arterial corridor operations by expanding traveler information and upgrading traffic signal equipment and timings. </t>
  </si>
  <si>
    <t>257th/Kane Dr.: Arterial Corridor Management (ACM) w/ Adaptive Signal Timing</t>
  </si>
  <si>
    <t>238th/242nd Ave/Hogan Dr.: ACM with Adaptive Signal Timing</t>
  </si>
  <si>
    <t>Minor/Principal Arterial</t>
  </si>
  <si>
    <t xml:space="preserve">Install upgraded traffic signal controllers, establish communications to the central traffic signal system, provide arterial detection (including bicycle detection where appropriate) and routinely update signal timings. Provide realtime and forecasted traveler information on arterial roadways including current roadway conditions, congestion information, travel times, incident information, construction work zones, current weather conditions and other events that may affect traffic conditions. </t>
  </si>
  <si>
    <t>Multnomah Co. &amp; East Co. Cities</t>
  </si>
  <si>
    <t>Transportation Management Associations</t>
  </si>
  <si>
    <t>CCRD</t>
  </si>
  <si>
    <t>Transportation Demand Management</t>
  </si>
  <si>
    <t>Support public/private partnerships in CCRD that assist employees and/or residents increase use of travel options.</t>
  </si>
  <si>
    <t>CCRD Employee Shuttle</t>
  </si>
  <si>
    <t>Improve employee transit access to CCRD</t>
  </si>
  <si>
    <t>Initiate transit/shuttle to regional transit system.</t>
  </si>
  <si>
    <t>Rideshare incentives - for East Multnomah County</t>
  </si>
  <si>
    <t>Leverage regional rideshare services to encourage greater levels of carpooling and vanpooling by providing financial incentives to commuters. $50k annually</t>
  </si>
  <si>
    <t>Locate efficient living</t>
  </si>
  <si>
    <t>Link housing opportunities south of I-84 to the industrial/employment areas north of I-84.</t>
  </si>
  <si>
    <t>Support programs and strategies that promote and advance location efficient living strategies.</t>
  </si>
  <si>
    <t>Travel Options: Individualized Marketing</t>
  </si>
  <si>
    <t>Fairview, Troutdale, Wood Village</t>
  </si>
  <si>
    <t>Implement and/or support intensive outreach to targeted neighborhoods that encourages use of travel options through delivery of local travel options information and services to interested residents.</t>
  </si>
  <si>
    <t>Halsey St.: Arterial Corridor Management (ACM)</t>
  </si>
  <si>
    <t>181st Ave</t>
  </si>
  <si>
    <t>Reliability and Traveler Information: Improve arterial corridor operations by expanding traveler information and upgrading traffic signal equipment and timings.</t>
  </si>
  <si>
    <t>Stark St.: Arterial Corridor Management (ACM)</t>
  </si>
  <si>
    <t>Reconstructs street from Stark to Burnside.</t>
  </si>
  <si>
    <t>East to 282nd Ave.</t>
  </si>
  <si>
    <t xml:space="preserve">Rockwood TC 181st LRT station and Ped Enhancements </t>
  </si>
  <si>
    <t>Improve sidewalks, lighting, crossings, bus shelters, benches at 181st LRT station, on Stark St. and other intersecting streets.</t>
  </si>
  <si>
    <t>Barnes Rd.: Orient to south city limits</t>
  </si>
  <si>
    <t>South City limit</t>
  </si>
  <si>
    <t>East Buttes Loop Trail: 190th west to Springwater Trail</t>
  </si>
  <si>
    <t>Troutdale/Port</t>
  </si>
  <si>
    <t>Graham Road Reconstruction Phase 2</t>
  </si>
  <si>
    <t>Burnside Bridge Rehabilitation - Phase 2</t>
  </si>
  <si>
    <t>Rehabilitate mechanical system, approach structure, corrosion control, phase 1seismic. (Phase 2)</t>
  </si>
  <si>
    <t>Morrison Bridge Rehabilitation - Phase 2</t>
  </si>
  <si>
    <t>Rehabilitate mechanical system, approach structure, corrosion control, phase 1 seismic. (Phase 2)</t>
  </si>
  <si>
    <t>Halsey St Improvements</t>
  </si>
  <si>
    <t>223rd Ave</t>
  </si>
  <si>
    <t xml:space="preserve">Address system deficiency. </t>
  </si>
  <si>
    <t>Improve Halsey St to 3 lane minor arterial with center turn lane/median, sidewalk and bicycle lanes, consistent with Halsey Street Conceptual Design Plan</t>
  </si>
  <si>
    <t>Cornelius Pass Road Safety Improvements - ITS</t>
  </si>
  <si>
    <t xml:space="preserve">US 30 </t>
  </si>
  <si>
    <t>Safety improvement</t>
  </si>
  <si>
    <t>Implement ITS improvements recommended in FHWA Safety Audit; i.e., electronic messaging signs, photo radar/ticketing.</t>
  </si>
  <si>
    <t>Cornelius Pass Road Reconstuction (north)</t>
  </si>
  <si>
    <t>Widen road segments to provide shoulder, new box culvert, possible passing lane segments.</t>
  </si>
  <si>
    <t>Cornelius Pass Road Reconstuction (south)</t>
  </si>
  <si>
    <t>Skyline Rd</t>
  </si>
  <si>
    <t>Washington County line (MP 4.9)</t>
  </si>
  <si>
    <t>Widen road segments to provide shoulder, possible passing lane, improve intersection of CPR/Skyline</t>
  </si>
  <si>
    <t>NE 207th Ave.: Arterial Corridor Management (ACM)</t>
  </si>
  <si>
    <t>Improve arterial corridor operations by expanding traveler information and upgrading traffic signal equipment and timings.</t>
  </si>
  <si>
    <t>Widen roadway and construct curb and gutter, sidewalks, bike lanes, streetlights, storm drainage and intersection improvements.</t>
  </si>
  <si>
    <t>Powell: Burnside to Kane</t>
  </si>
  <si>
    <t>Kane</t>
  </si>
  <si>
    <t>Construct to arterial standards, 4 travel lanes, center turn lane, bike lanes and pedestrian facilities.</t>
  </si>
  <si>
    <t>Riverside Dr. ext. to Sandy Blvd</t>
  </si>
  <si>
    <t>Extend collector from 190th to Sandy to improve industrial access.</t>
  </si>
  <si>
    <t>Welch Rd., Anderson to 282nd</t>
  </si>
  <si>
    <t xml:space="preserve">Anderson Rd. </t>
  </si>
  <si>
    <t>282nd</t>
  </si>
  <si>
    <t>Improve neighborhood circulation.</t>
  </si>
  <si>
    <t>Widen roadway and construct improvements.</t>
  </si>
  <si>
    <t>184th Ave., Wilkes to San Rafael</t>
  </si>
  <si>
    <t>Wilkes</t>
  </si>
  <si>
    <t>San Rafael</t>
  </si>
  <si>
    <t>Improve industrial area circulation.</t>
  </si>
  <si>
    <t>Construct new collector street.</t>
  </si>
  <si>
    <t>Burnside, Hogan to Powell</t>
  </si>
  <si>
    <t xml:space="preserve">Hogan </t>
  </si>
  <si>
    <t>Improve safety conditions.</t>
  </si>
  <si>
    <t>Safety improvements and reconstruction.</t>
  </si>
  <si>
    <t>Chase Rd., Orient Dr. to 282nd</t>
  </si>
  <si>
    <t>Orient</t>
  </si>
  <si>
    <t>Improve circulation in neighborhoods.</t>
  </si>
  <si>
    <t>Widen road and construct improvements.</t>
  </si>
  <si>
    <t>Cleveland Ave., Glisan to Stark</t>
  </si>
  <si>
    <t>Provides circulation  and economic development for industrial area.</t>
  </si>
  <si>
    <t>Clyde, Glisan to Stark</t>
  </si>
  <si>
    <t>Heiney St./14th, Pl View Dr. to 18th Court</t>
  </si>
  <si>
    <t>Pl View/Binford</t>
  </si>
  <si>
    <t>18th Court</t>
  </si>
  <si>
    <t>Improve traffic control in neighborhoods.</t>
  </si>
  <si>
    <t>Salquist Rd. / Barnes Rd. to 282nd Ave.</t>
  </si>
  <si>
    <t>Improve area circulation and decrease congestion at high school.</t>
  </si>
  <si>
    <t>Williams Rd., Powell Valley to Div.</t>
  </si>
  <si>
    <t xml:space="preserve">Powell Valley Rd. </t>
  </si>
  <si>
    <t>Division St.</t>
  </si>
  <si>
    <t>Address congestion.</t>
  </si>
  <si>
    <t>Butler Rd. Bike and Ped Improvements</t>
  </si>
  <si>
    <t>Towle</t>
  </si>
  <si>
    <t>Regner</t>
  </si>
  <si>
    <t>Eliminate gaps in bike and pedestrian system.</t>
  </si>
  <si>
    <t>Construct bikelanes and sidewalks.</t>
  </si>
  <si>
    <t>Powell Loop</t>
  </si>
  <si>
    <t>Bring to collector standards.</t>
  </si>
  <si>
    <t>Widen roadway and construct curb and gutter, sidewalks, bike lanes and storm drainage.</t>
  </si>
  <si>
    <t>East Buttes Loop Trail (S) (Informally known as "Kelly Creek Trail"</t>
  </si>
  <si>
    <t>East Buttes Loop Trail approx. 0.7 mile south of the</t>
  </si>
  <si>
    <t>South of Kelley Creek approx. 2.2 miles then back to the</t>
  </si>
  <si>
    <t>Construct 8' wide "soft surface" trail</t>
  </si>
  <si>
    <t>Operations and Maintenance of Bus System</t>
  </si>
  <si>
    <t>System Requirments</t>
  </si>
  <si>
    <t>Parkrose Park &amp; Ride reconfiguration for TOD</t>
  </si>
  <si>
    <t>Reconfigure / structure Parkrose P&amp;R for TOD opportunity.</t>
  </si>
  <si>
    <t>Pedestrian access improvements:  Phase 2</t>
  </si>
  <si>
    <t>Phase 2:  Sidewalks, crosswalks and ADA improvements to transit access.</t>
  </si>
  <si>
    <t>Rail Operations and Maintenance Base Improvements</t>
  </si>
  <si>
    <t>Improvements and capacity expansions at Light Rail Operations and maintenance bases</t>
  </si>
  <si>
    <t>Barnes Rd.</t>
  </si>
  <si>
    <t>I-84 to US26 Connection(s)</t>
  </si>
  <si>
    <t>Improve mobility corridor</t>
  </si>
  <si>
    <t>Implement recommendations of I-84/US 26 Corridor Refinement Plan conducted in accordance with the Cities 2007 MOU.</t>
  </si>
  <si>
    <t>Hogan Corridor Improvements</t>
  </si>
  <si>
    <t>Provide congestion relief, address gap in ped system, economic development, facilitate reroute of NHS route.</t>
  </si>
  <si>
    <t>Interim capacity improvements and access controls.</t>
  </si>
  <si>
    <t>Provide congestion relief, address system gap, provide multimodal facilities.</t>
  </si>
  <si>
    <t>Complete study and construct new principal arterial connection.</t>
  </si>
  <si>
    <t>Division St. Improvements</t>
  </si>
  <si>
    <t xml:space="preserve">257th Ave. </t>
  </si>
  <si>
    <t>268th Ave.</t>
  </si>
  <si>
    <t>Improve to community street standards, including bikelanes.</t>
  </si>
  <si>
    <t>Powell Valley Imps.</t>
  </si>
  <si>
    <t>282nd. Ave.</t>
  </si>
  <si>
    <t>Provide multimodal improvements.</t>
  </si>
  <si>
    <t>Improve Powell Valley w. ped and bike facilities.</t>
  </si>
  <si>
    <t>Birdsdale</t>
  </si>
  <si>
    <t xml:space="preserve">Kelly </t>
  </si>
  <si>
    <t xml:space="preserve"> 201st: Glisan to Halsey</t>
  </si>
  <si>
    <t>Improve to collector standards.</t>
  </si>
  <si>
    <t>202nd: Burnside to Powell</t>
  </si>
  <si>
    <t xml:space="preserve">Burnside </t>
  </si>
  <si>
    <t>Provide congestion relief and facilitate Pleasant Valley development.</t>
  </si>
  <si>
    <t>Upgrade to collector standards.</t>
  </si>
  <si>
    <t>202nd Projects: Stark to Glisan</t>
  </si>
  <si>
    <t>223rd Ave. Improvements</t>
  </si>
  <si>
    <t>Towle Ave. Improvements</t>
  </si>
  <si>
    <t>Butler</t>
  </si>
  <si>
    <t>Eastman Parkway</t>
  </si>
  <si>
    <t>Construct sidewalks, bike lanes and intersection improvements.</t>
  </si>
  <si>
    <t>162nd RR bridge@I-84</t>
  </si>
  <si>
    <t>162nd/I-84</t>
  </si>
  <si>
    <t>Reconstruct RR bridge to accommodate alternative modes.</t>
  </si>
  <si>
    <t>Hillyard, Palmblad to Anderson</t>
  </si>
  <si>
    <t>Palmblad</t>
  </si>
  <si>
    <t>Anderson</t>
  </si>
  <si>
    <t>Enhance bicycling and pedestrian opportunities and promote safe multi-modal travel.</t>
  </si>
  <si>
    <t>Reconfigure / structure Fuller P&amp;R for TOD opportunity.</t>
  </si>
  <si>
    <t>Gresham City Hall Park &amp; Ride reconfiguration</t>
  </si>
  <si>
    <t>Reconfigure / structure City Hall P&amp;R for TOD opportunity.</t>
  </si>
  <si>
    <t>Incremental increases in park &amp; ride lots and capacities</t>
  </si>
  <si>
    <t>Increase transit system access to areas not effectively served by transit.</t>
  </si>
  <si>
    <t xml:space="preserve">50-space +/- lots (or additions to existing lots) in communities. 20 lots region-wide. </t>
  </si>
  <si>
    <t>Gateway Phase 2 TOD development</t>
  </si>
  <si>
    <t xml:space="preserve">Coordinate with development and garage expansion.  </t>
  </si>
  <si>
    <t>Gateway Phase 3 TOD development</t>
  </si>
  <si>
    <t>Reconfigure bus TC function alongside P&amp;R structure per master plan.</t>
  </si>
  <si>
    <t>Rose Quarter Transit Center reconstruction</t>
  </si>
  <si>
    <t xml:space="preserve">TOD opportunity and operational improvements. </t>
  </si>
  <si>
    <t>Reconstruct TC to better suit circulation and redevelopment needs.</t>
  </si>
  <si>
    <t>Merlo bus operating base expansion</t>
  </si>
  <si>
    <t>Pave graveled property for bus parking expansion.</t>
  </si>
  <si>
    <t>Phase 2 to include administrative offices.</t>
  </si>
  <si>
    <t>4th bus base</t>
  </si>
  <si>
    <t>Land acquisition and construction of a 4th bus base.</t>
  </si>
  <si>
    <t>Capital Projects to support TOD</t>
  </si>
  <si>
    <t>TOD opportunity</t>
  </si>
  <si>
    <t>Reconfigure / structure P&amp;R and other TriMet-owned and -controlled land for TOD opportunity when market conditions or development partnerships allow.</t>
  </si>
  <si>
    <t>2018-2035</t>
  </si>
  <si>
    <t>College Station TOD</t>
  </si>
  <si>
    <t>Frequent Service  Bus Capital Improvements - Phase 1</t>
  </si>
  <si>
    <t>Increase in coverage and effectiveness of high-quality transit service</t>
  </si>
  <si>
    <t>I-205 BRT</t>
  </si>
  <si>
    <t>High Quality Transit development connecting Regional Centers and Town Centers.</t>
  </si>
  <si>
    <t>Non/Exclusive / In-lane BRT on I-205 between Clackamas and Tualatin</t>
  </si>
  <si>
    <t>Local and Regional Bus Improvements</t>
  </si>
  <si>
    <t>Increase in coverage and effectiveness of bus system</t>
  </si>
  <si>
    <t>Bus stop and ROW and other related transit improvements to support improvement of bus system including new and existing lines</t>
  </si>
  <si>
    <t>LRT Ops and Maintenance of Rail System</t>
  </si>
  <si>
    <t>additional capital ops/maintence costs to support existing LRT system, including additional service, LRV and track replacement</t>
  </si>
  <si>
    <t>LRV maintenance and storage facility, including expansion on west side of Eleven-Mile Ave.  Capital cost is included in Milwaukie and CRC projects.</t>
  </si>
  <si>
    <t>Powell bus operating base expansion</t>
  </si>
  <si>
    <t>Expand bus operations, maintenance and storage facility to accommodate larger fleet.</t>
  </si>
  <si>
    <t>Merlo fuel / service house replacement</t>
  </si>
  <si>
    <t>Over due replacement, creates new entrance.</t>
  </si>
  <si>
    <t>Center Street bus operating base expansion</t>
  </si>
  <si>
    <t>Includes upgrades to bus facilities and responses to some changes needed to accommodate Portland to Milwaukie Light Rail</t>
  </si>
  <si>
    <t>Bus priority treatment</t>
  </si>
  <si>
    <t>Facilitate reliable operations, reduced travel times, and increase ridership.</t>
  </si>
  <si>
    <t>Frequent Service Bus Capital Improvements - Phase 2</t>
  </si>
  <si>
    <t>Development of high-quality transit service</t>
  </si>
  <si>
    <t>Bus stop and ROW improvements to support expansion of frequent service bus</t>
  </si>
  <si>
    <t>Increase HCT service between Regional and Town Centers.</t>
  </si>
  <si>
    <t>MAX light rail: Blue Line east : station upgrades</t>
  </si>
  <si>
    <t>Increase attractiveness of service to encourage ridership and adjacent TOD.</t>
  </si>
  <si>
    <t>Refurbish older MAX station platforms along Banfield / Burnside.</t>
  </si>
  <si>
    <t>Powell / Division On-Street BRT</t>
  </si>
  <si>
    <t>High Quality Transit development to a Regional Center.</t>
  </si>
  <si>
    <t>On-Street BRT on Powell/Division from Portland CBD to Gresham TC.</t>
  </si>
  <si>
    <t>High Capacity Transit: Blue Line west : Hwy. 8 extension</t>
  </si>
  <si>
    <t xml:space="preserve">MAX LRT: Rose Quarter junction track and intersection improvements </t>
  </si>
  <si>
    <t>Improve operations, possible grade separation, bike accommodation.</t>
  </si>
  <si>
    <t>MAX LRT: Gateway junction restructuring</t>
  </si>
  <si>
    <t>Track reconfiguration to provide direct N/S operations and eliminate single track section.</t>
  </si>
  <si>
    <t>MAX LRT: Downtown Portland speed and capacity improvements</t>
  </si>
  <si>
    <t>Train speed and station spacing study, signal upgrades.</t>
  </si>
  <si>
    <t>Sunset Park &amp; Ride rework to match Peterkort redevelopment</t>
  </si>
  <si>
    <t>Redesign to expand park &amp; ride lot and integrate station with pending site development.</t>
  </si>
  <si>
    <t>Fuller Rd Park &amp; Ride reconfiguration</t>
  </si>
  <si>
    <t>Possible additional tracks, bridge rehabilitation, seismic upgrade.</t>
  </si>
  <si>
    <t>Transit dispatch center upgrade</t>
  </si>
  <si>
    <t>Required for growing capacity/operational needs.</t>
  </si>
  <si>
    <t>To accommodate increasing operating complexities.  Part of the work is incorporated in Portland to Milwaukie Light Rail Project</t>
  </si>
  <si>
    <t>MAX LRT: Operational upgrades</t>
  </si>
  <si>
    <t>Sidings, powered turnouts, block and signal control infill.</t>
  </si>
  <si>
    <t>New MAX LRT vehicles</t>
  </si>
  <si>
    <t>fleet expansion to meet growing demand</t>
  </si>
  <si>
    <t>Regional Bus: North Macadam / Line 35 realignment</t>
  </si>
  <si>
    <t>Increase local service access and reinforce Town Center travel options.</t>
  </si>
  <si>
    <t>Shift of Line 35 through this fast-growing area until Lake Oswego Streetcar is complete</t>
  </si>
  <si>
    <t>Reconfiguration of Millikan Way Park &amp; Ride</t>
  </si>
  <si>
    <t>Required and possible TOD opportunity.</t>
  </si>
  <si>
    <t>Reconfigure lot in response to lease expiration.</t>
  </si>
  <si>
    <t>181st park &amp; ride lot</t>
  </si>
  <si>
    <t>TOD opportunity.</t>
  </si>
  <si>
    <t>Redevelop site in conjunction with TOD opportunity.</t>
  </si>
  <si>
    <t>Park &amp; Ride management strategy implementation</t>
  </si>
  <si>
    <t>Reduce P&amp;R impacts, encourage station-area development and revenue offset.</t>
  </si>
  <si>
    <t>Convert major park &amp; ride lots for shared use and/or pay lots.</t>
  </si>
  <si>
    <t>Milwaukie bus layover facility</t>
  </si>
  <si>
    <t xml:space="preserve">Improve development conditions in this Town Center. </t>
  </si>
  <si>
    <t>Modification to Milwaukie Park &amp; Ride.</t>
  </si>
  <si>
    <t>Rose Quarter Bike Improvements</t>
  </si>
  <si>
    <t>Bike access to N/NE Portland.</t>
  </si>
  <si>
    <t>Modify Rose Quarter to accommodate through bike traffic.</t>
  </si>
  <si>
    <t>Willow Creek Transit Center</t>
  </si>
  <si>
    <t>Reconstruct TC portion of MAX/bus facility for TOD opportunity (PCC).</t>
  </si>
  <si>
    <t>Bus replacements</t>
  </si>
  <si>
    <t>System requirements.</t>
  </si>
  <si>
    <t>Approximately 40 buses annually  to keep fleet to fleet age standards</t>
  </si>
  <si>
    <t>Bus purchases for congestion and expansion</t>
  </si>
  <si>
    <t>LIFT vehicle replacement and expansion of fleet</t>
  </si>
  <si>
    <t>System requirements and expansion needs.</t>
  </si>
  <si>
    <t>Ruby Junction light rail operating base expansion</t>
  </si>
  <si>
    <t xml:space="preserve">Sullivan’s Gulch Trail is envisioned as a five mile commuter and recreational trail that will provide a vital east-west link in the Portland Metropolitan area’s bike network. A critical section of this proposed trail corridor in Northeast Portland is being submitted as a 2009 Metro Active Demonstration Transportation Project. The proposed trail section for this grant begins at Eastbank Esplanade and runs to NE 21st Street. The Sullivan’s Gulch Trail is on the State RTP list. The project has been chosen to fit Metro’s criteria and principles of an urban project that serves a large and significant city population “commute shed”.
</t>
  </si>
  <si>
    <t>Barbur Bridges</t>
  </si>
  <si>
    <t>For seismic upgrades, reconstruction and bike and ped. facilities.</t>
  </si>
  <si>
    <t>Portland/Port</t>
  </si>
  <si>
    <t>Alderwood/82nd Avenue</t>
  </si>
  <si>
    <t>NE 82nd/Columbia NB Ramp</t>
  </si>
  <si>
    <t>Intersection of Columbia Blvd. And 82nd Ave NB Ramp</t>
  </si>
  <si>
    <t>Signalize intersection</t>
  </si>
  <si>
    <t>Washington County Commuter Rail spare DMUs</t>
  </si>
  <si>
    <t>Meet capacity requirement and provide spares.</t>
  </si>
  <si>
    <t>1 powered and 2 trailer DMUs for spares and service reliability.</t>
  </si>
  <si>
    <t>MAX light rail: South Corridor Ph 2: Portland to Milwaukie</t>
  </si>
  <si>
    <t>Regional rail development to Milwaukie Town Center.</t>
  </si>
  <si>
    <t>Portland, N Macadam, OMSI, Brooklyn, Milwaukie, (Park Ave.).</t>
  </si>
  <si>
    <t>MAX light rail: Yellow Line: CRC / I-5 North extension</t>
  </si>
  <si>
    <t>Regional rail development to Central City and beyond.</t>
  </si>
  <si>
    <t>CRC - Expo to Vancouver, north on Main to Lincoln.</t>
  </si>
  <si>
    <t>Streetcar Extension: Portland to Lake Oswego via Willamette Shore</t>
  </si>
  <si>
    <t>Regional rail system development to a Town Center.</t>
  </si>
  <si>
    <t>Portland to Lake Oswego extension of Portland Streetcar.</t>
  </si>
  <si>
    <t>Bus Improvements: SE McLoughlin to Oregon City and CCC</t>
  </si>
  <si>
    <t>Regional  connection to new South Corridor HCT line</t>
  </si>
  <si>
    <t>Bus improvements along McLoughlin Blvd in Milwaukie, Galdstone, Oregon City, and CCC to improve access in corridor and connect to PMLR</t>
  </si>
  <si>
    <t>MAX LRT on Steel Bridge: Capacity and operations improvements</t>
  </si>
  <si>
    <t>Operational congestion relief.</t>
  </si>
  <si>
    <t>Corridor Alternatives Analysis, public outreach, planning, design, engineering, and construction for future streetcar extension from Lloyd District to NE Portland. The new extension intended to provide streetcar service from South Waterfront District to Northeast Portland neighborhoods.</t>
  </si>
  <si>
    <t xml:space="preserve">NW 18th/19th (Burnside to Saiver/Thurman Streetcar Corridor </t>
  </si>
  <si>
    <t>Corridor Alternatives Analysis, public outreach, planning, design, engineering, and construction for future streetcar extension from western Central City to Hollywood Town Center. The new extension intended to provide streetcar service from Northwest Portland to Hollywood.</t>
  </si>
  <si>
    <t>NE 60th &amp; Glisan LRT Station Area</t>
  </si>
  <si>
    <t>Various roadway improvements as defined in the Transportation Plan for the 60th &amp; Glisan Station Area</t>
  </si>
  <si>
    <t>LRT station area as the focu for Active Transportation. Improvements are defined by the Transportation Plan included in the Eastside MAX Station Area Communities Project</t>
  </si>
  <si>
    <t>North Portland Greenway Active Transportation Project</t>
  </si>
  <si>
    <t>Willamette Cove</t>
  </si>
  <si>
    <t>to Columbia Slough in Smith &amp; Bybee NA</t>
  </si>
  <si>
    <t xml:space="preserve">The proposed trail alignment takes riders and walkers north along the river from Willamette Cove natural area.The trail parallels the active UPRR railroad line, crosses Lampros Steel property and the BES water lab before entering Cathedral Park. The trail segment then travels the Baltimore Woods corridor and turns east along industrial property before it crosses Lombard St. into Pier Park. A new bridge over the UPRR (Union Pacific Railroad) connects Pier with Chimney Park. Finally, the trail safely crosses Columbia Blvd into the Smith and Bybee Wetland Natural Area. The trail section proposed for this grant will terminate at the Columbia Slough.  </t>
  </si>
  <si>
    <t>Sullivan's Gulch</t>
  </si>
  <si>
    <t xml:space="preserve">Eastbank Esplande </t>
  </si>
  <si>
    <t>NE 21st</t>
  </si>
  <si>
    <t xml:space="preserve">SE 162nd </t>
  </si>
  <si>
    <t>Extend street east into PV based on PV Implementation Plan.</t>
  </si>
  <si>
    <t>Wildwood Bridge at West Burnside</t>
  </si>
  <si>
    <t>Wildwood Trail north of W Burnside</t>
  </si>
  <si>
    <t>Wildwood Trail south of W Burnside</t>
  </si>
  <si>
    <t>Provide pedestrian bridge over W Burnside instead on dangerous at-grade crossing.</t>
  </si>
  <si>
    <t>Willamette Greenway - St Johns segment [previous called Willamette Greenway Trail Extension']</t>
  </si>
  <si>
    <t>Cathedral Park</t>
  </si>
  <si>
    <t>Pier Park</t>
  </si>
  <si>
    <t>Provide on- and off-street trail for bicycles and pedestrians in St. Johns neighborhood.</t>
  </si>
  <si>
    <t>Provide trail route from Willamette Greenway at Cathedral Park to future Columbia Slough Trail at St. Johns Landfill.</t>
  </si>
  <si>
    <t>Streetcar Master Plan</t>
  </si>
  <si>
    <t>Encourage TOD along principle urban travel corridors.</t>
  </si>
  <si>
    <t>Planning program for future Portland streetcar lines.</t>
  </si>
  <si>
    <t>tbd</t>
  </si>
  <si>
    <t>St. Helens Rd. (US 30), (in vicinity of NW Balboa) Connectivity Improvements</t>
  </si>
  <si>
    <t>NW Balboa</t>
  </si>
  <si>
    <t>Provide an alternative crossing of the BNSF Railroad to improve connectivity and safety between US 30 and the industrial properties served by NW Front Avenue in the Willbridge area of the NW Industrial District.</t>
  </si>
  <si>
    <t>Lents Town Center Active Transportation Demonstration Project</t>
  </si>
  <si>
    <t>Various roadways in SE Portland</t>
  </si>
  <si>
    <t>Expand from existing 26 miles of developed bikeway to 53 miles, including improvements of existing facilities. Construct 4 miles of new sidewalks and undertake encouragement programs in support of new infrastructure.</t>
  </si>
  <si>
    <t xml:space="preserve">Broadway Wielder Streetcar Corridor </t>
  </si>
  <si>
    <t>Corridor Alternatives Analysis, public outreach, planning, design, engineering, and construction for future streetcar extension from Lloyd District to Hollywood Town Center.  The new extension intended to provide streetcar service from Northwest Portland to Hollywood.</t>
  </si>
  <si>
    <t xml:space="preserve">MLK (Broadway Killingworth) Streetcar Corridor </t>
  </si>
  <si>
    <t>Alderwood St., NE, (Alderwood Trail - Columbia Blvd.): Bikeway</t>
  </si>
  <si>
    <t>Alderwood Trail</t>
  </si>
  <si>
    <t>Provide bike lanes. Project includes some shoulder widening.</t>
  </si>
  <si>
    <t>Columbia Blvd., N/NE (MLK Jr BL - Lombard): Bikeway</t>
  </si>
  <si>
    <t>N Lombard</t>
  </si>
  <si>
    <t>Cornfoot, NE (47th - Alderwood): Road Widening &amp; Intersection Improvements</t>
  </si>
  <si>
    <t>Road widening project including lighting and landscaping, left turn lanes, and bike lanes (47th - AirTrans Way). Signalize Cornfoot/AirTrans intersection and reconfigure traffic flow. Stripe bike lanes (AirTrans - Alderwood).</t>
  </si>
  <si>
    <t>Columbia Blvd, N (Swift - Portland Rd. &amp; Argyle Way - Albina): Pedestrian Improvements, Phase I &amp; II</t>
  </si>
  <si>
    <t xml:space="preserve">N Swift </t>
  </si>
  <si>
    <t>N Argyle Way</t>
  </si>
  <si>
    <t>Construct sidewalk and crossing improvements.</t>
  </si>
  <si>
    <t>Columbia Blvd, N/NE(I-205 - Burgard): ITS</t>
  </si>
  <si>
    <t>N Burgard</t>
  </si>
  <si>
    <t>Communications infrastructure including closed circuit TV cameras, variable message signs for remote monitoring and control of traffic flow for six signals.</t>
  </si>
  <si>
    <t>Force/Broadacre/Victory, N: Bikeway</t>
  </si>
  <si>
    <t>N Marine Dr.</t>
  </si>
  <si>
    <t>N Whitaker</t>
  </si>
  <si>
    <t>Signed bikeway connection to I-5 river crossing.</t>
  </si>
  <si>
    <t>Marine Dr, N/NE (Portland Rd. to 185th): ITS</t>
  </si>
  <si>
    <t>N Portland Rd.</t>
  </si>
  <si>
    <t>NE 185th</t>
  </si>
  <si>
    <t>CCTV at N Portland Rd. Changeable message signs at Portland Rd, Vancouver and 185th.</t>
  </si>
  <si>
    <t>Foster Rd., SE (162nd - Giese Rd.): Multi-modal Street Improvements</t>
  </si>
  <si>
    <t>SE Giese Rd.</t>
  </si>
  <si>
    <t>Multimodal improvements based on PV Implementation Plan.</t>
  </si>
  <si>
    <t>Foster Rd., SE (102nd - Foster Pl): Pedestrian Improvements</t>
  </si>
  <si>
    <t>SE102nd</t>
  </si>
  <si>
    <t>SE Foster Pl</t>
  </si>
  <si>
    <t>Construct walkway and crossing improvements to facilitate pedestrian travel and access to transit.</t>
  </si>
  <si>
    <t>174th &amp; Jenne Rd. , SE (Foster - Powell): Multi-modal Improvements</t>
  </si>
  <si>
    <t>SE Foster Rd.</t>
  </si>
  <si>
    <t>Roadway improvements to increase safety and capacity to accommodate increased residential development. Widen roadway to 3 lanes and provide bike lanes, sidewalks to provide better transportation links in this vital north/south link.</t>
  </si>
  <si>
    <t>Clatsop, SE (162nd - City Limits): Street Extension</t>
  </si>
  <si>
    <t>111th/112th Ave., SE (Market - Mt. Scott Blvd.): Bicycle &amp; Pedestrian Improvements</t>
  </si>
  <si>
    <t>Mt. Scott Blvd</t>
  </si>
  <si>
    <t>Retrofit bike lanes to existing street (Market - Mt. Scott Blvd.) and construct sidewalks (Holgate - Mt. Scott Blvd.).</t>
  </si>
  <si>
    <t>Glisan St., NE (106th - 122nd): Bikeway</t>
  </si>
  <si>
    <t xml:space="preserve">NE 106th </t>
  </si>
  <si>
    <t>Glisan St., NE (47th - I-205): Bikeway</t>
  </si>
  <si>
    <t>Gateway Regional Center, NE/SE: Local Street Improvements, Phase II</t>
  </si>
  <si>
    <t>High priority local street and pedestrian improvements in regional center.</t>
  </si>
  <si>
    <t>Gateway District Plan, NE/SE: Traffic Management</t>
  </si>
  <si>
    <t>Implement a comprehensive traffic management plan throughout the regional center to reduce cut-through traffic on residential streets and improve traffic flow on regional streets. Project includes utility improvements.</t>
  </si>
  <si>
    <t>Gateway Regional Center, NE/SE: Local Street Improvements, Phase III</t>
  </si>
  <si>
    <t>Marine Dr./122nd, NE: Intersection Improvements</t>
  </si>
  <si>
    <t>NE Marine Dr/122nd</t>
  </si>
  <si>
    <t>Signalize and widen dike to install left turn lane on Marine Drive.</t>
  </si>
  <si>
    <t>148th, NE (Marine Dr - Glisan): Bicycle &amp; Pedestrian Improvements</t>
  </si>
  <si>
    <t>NE Marine Dr</t>
  </si>
  <si>
    <t>Retrofit bike lanes to existing street (Marine Dr - I-84) and construct sidewalk and safety improvements including signal/ intersection improvements at 148th/Sandy (Airport Way-Glisan).</t>
  </si>
  <si>
    <t>Columbia Blvd, N (Bridge at Taft): Seismic Retrofit</t>
  </si>
  <si>
    <t>Seismic retrofit of bridge.</t>
  </si>
  <si>
    <t>Lombard, N/NE (MLK Jr - Philadelphia) (US 30): ITS</t>
  </si>
  <si>
    <t>MLK Jr. Blvd</t>
  </si>
  <si>
    <t>Philadelphia</t>
  </si>
  <si>
    <t>Communications infrastructure including closed circuit TV camera, variable message signs for remote monitoring and control of traffic flow at the intersections with MLK Jr, Interstate, Greeley, Portsmouth, Philadelphia/Ivanhoe.</t>
  </si>
  <si>
    <t>42nd Bridge, NE (at Lombard): Bridge Replacement</t>
  </si>
  <si>
    <t>NE 42nd at Lombard</t>
  </si>
  <si>
    <t>Replace 42nd bridge over Lombard to remove weight restriction.</t>
  </si>
  <si>
    <t>33rd/Marine Dr., NE: Intersection Improvements</t>
  </si>
  <si>
    <t>33rd/Marine Dr.</t>
  </si>
  <si>
    <t>Signalize intersection for freight movement.</t>
  </si>
  <si>
    <t>Improve sidewalks, lighting, crossings, bus shelters &amp; benches to improve ease of crossing and install curb extensions at transit stops.</t>
  </si>
  <si>
    <t>99th &amp; 96th, NE/SE (Glisan-Market: Gateway Plan District Street Improvements, Phase II &amp; III</t>
  </si>
  <si>
    <t>SE Market</t>
  </si>
  <si>
    <t>Reconstruct primary local main street in Gateway Regional Center. Phase II - 99th (Glisan -  Washington). Phase III - 96th (Washington to Market).</t>
  </si>
  <si>
    <t>39th Ave., NE/SE (Sandy - Woodstock): Safety &amp; Pedestrian  Improvements</t>
  </si>
  <si>
    <t>NE Sandy Blvd</t>
  </si>
  <si>
    <t>SE  Woodstock</t>
  </si>
  <si>
    <t>Reconstruct street (Burnside-Holgate). Construct sidewalks and crossing improvements (Stark - Schiller). Upgrade three pedestrian signals to full signals, remodel two full signals, and provide channelization improvements to three other signals to improve safety at high accident locations.</t>
  </si>
  <si>
    <t>Halsey, NE (Bridge at I-84): Seismic Retrofit</t>
  </si>
  <si>
    <t>NE Halsey/I-84</t>
  </si>
  <si>
    <t>Seismic retrofit bridge.</t>
  </si>
  <si>
    <t>Halsey/Weidler, NE (I-205 - 114th): Multi-modal Improvements</t>
  </si>
  <si>
    <t>NE 114th</t>
  </si>
  <si>
    <t>Implement Gateway Regional Center Plan boulevard design including new traffic signals, improved pedestrian facilities and crossings and street lighting.</t>
  </si>
  <si>
    <t>Glisan St, NE (I-205 - 106th): Gateway Plan District Multi-modal Improvements</t>
  </si>
  <si>
    <t>NE 106th</t>
  </si>
  <si>
    <t>Implement Gateway regional center plan with boulevard design retrofit, new traffic signals, bike facilities, improved pedestrian facilities and crossings, and street lighting.</t>
  </si>
  <si>
    <t>Stark &amp; Washington, SE (92nd - 111th): Gateway Plan District Street Improvements</t>
  </si>
  <si>
    <t>SE 111th</t>
  </si>
  <si>
    <t>Implement Gateway regional center plan with boulevard design retrofit including new traffic signals, improved pedestrian facilities and crossings, and street lighting.</t>
  </si>
  <si>
    <t>Halsey, NE (39th - I-205): Bikeway</t>
  </si>
  <si>
    <t>NE 39th</t>
  </si>
  <si>
    <t>Stark, SE (111th - City Limits): Bikeway</t>
  </si>
  <si>
    <t>Retrofit bike lanes to existing street (excluding 92nd - 111th).</t>
  </si>
  <si>
    <t>Stark, SE (75th - I-205): Bikeway</t>
  </si>
  <si>
    <t>SE 75th</t>
  </si>
  <si>
    <t>CCTV at various locations &amp; traffic monitoring stations at Clay and Burnside.</t>
  </si>
  <si>
    <t>Capitol Hwy, SW (West Portland Town Center - 49th): Pedestrian Improvements</t>
  </si>
  <si>
    <t>West Portland Town Center</t>
  </si>
  <si>
    <t>SW 49th</t>
  </si>
  <si>
    <t>Complete curb extensions and medians recommended in the Capitol Hwy Plan.</t>
  </si>
  <si>
    <t>Klickitat/Siskiyou, NE (7th - Rocky Butte Rd.): Bikeway</t>
  </si>
  <si>
    <t>NE 7th</t>
  </si>
  <si>
    <t>Rocky Butte Rd.</t>
  </si>
  <si>
    <t>Design &amp; implement bike boulevard on Klickitat (7th-67th) and Siskiyou (67th-Rocky Butte) including traffic calming and intersection improvements.</t>
  </si>
  <si>
    <t>Holgate Blvd., SE (52nd - I-205): Bikeway, Phase I</t>
  </si>
  <si>
    <t xml:space="preserve">SE 52nd </t>
  </si>
  <si>
    <t>Holgate Blvd., SE (39th - 52nd): Street Improvements</t>
  </si>
  <si>
    <t xml:space="preserve">SE 39th </t>
  </si>
  <si>
    <t>SE 52nd</t>
  </si>
  <si>
    <t>Reconstruct SE Holgate pavement structure, stormwater drainage facilities, corner curb ramps to ADA standards, improve pedestrian crossings, and add bike lanes.</t>
  </si>
  <si>
    <t>Holgate Blvd., SE (McLoughlin - 39th): Bikeway, Phase II</t>
  </si>
  <si>
    <t xml:space="preserve">McLoughlin </t>
  </si>
  <si>
    <t>SE 39th</t>
  </si>
  <si>
    <t>Boones Ferry Rd., SW (Terwilliger - City Limits): Bikeway</t>
  </si>
  <si>
    <t>Macadam, SW (Bancroft - County line): Multi-modal Improvements</t>
  </si>
  <si>
    <t>Complete bikeway connection in the N. Macadam corridor and improve pedestrian crossings (Bancroft, Boundary, Hamilton, Nebraska, and Nevada), and address circulation at west approach to Sellwood Bridge.</t>
  </si>
  <si>
    <t>Prescott, NE (47th - I-205): Pedestrian and Bicycle Improvements</t>
  </si>
  <si>
    <t>Construct bike lanes, sidewalks, and crossing improvements for pedestrian and bike safety and to improve access to transit.</t>
  </si>
  <si>
    <t>Skidmore, N/NE, (Interstate - Cully): Bikeway</t>
  </si>
  <si>
    <t>NE Cully</t>
  </si>
  <si>
    <t>Design &amp; implement bike boulevard including traffic calming techniques and intersection improvements.</t>
  </si>
  <si>
    <t>Banfield LRT Stations, NE/SE: Pedestrian Improvements</t>
  </si>
  <si>
    <t>Retrofit existing streets along eastside MAX and at intersecting streets to include better sidewalks and crossings, curb extensions, bus shelters, and benches at 82nd, 148th, and 162nd stations.</t>
  </si>
  <si>
    <t>Ventura Park Pedestrian District, NE/SE</t>
  </si>
  <si>
    <t>SE 43rd</t>
  </si>
  <si>
    <t>Identify improvements along Belmont to enhance pedestrian access to transit, improve safety, and enhance streetscape such as traffic signals, lighting, bus shelters, benches, and crossings.</t>
  </si>
  <si>
    <t>Fremont St., NE (42nd-52nd): Pedestrian and Safety Improvements</t>
  </si>
  <si>
    <t>NE 42nd</t>
  </si>
  <si>
    <t>NE 52nd</t>
  </si>
  <si>
    <t>Construct streetscape and transportation improvements (42nd to 52nd).</t>
  </si>
  <si>
    <t>Killingsworth, N ( Denver to Greeley):  Pedestrian Improvements</t>
  </si>
  <si>
    <t>N Greeley</t>
  </si>
  <si>
    <t>Plan and develop streetscape and transportation improvements.</t>
  </si>
  <si>
    <t>Milwaukie, SE (Yukon - Tacoma): Bicycle &amp; Pedestrian Improvements</t>
  </si>
  <si>
    <t>SE Yukon</t>
  </si>
  <si>
    <t xml:space="preserve">SE Tacoma </t>
  </si>
  <si>
    <t>Plan and develop streetscape and pedestrian/bike improvements.</t>
  </si>
  <si>
    <t>Killingsworth Bridge, N (at I-5): Bridge Improvements</t>
  </si>
  <si>
    <t>N Killingsworth/I-5 Bridge</t>
  </si>
  <si>
    <t>Improvements to bridge to create a safe and pleasant crossing for pedestrians and bicyclists over I-5.</t>
  </si>
  <si>
    <t>Spokane &amp; Umatilla, SE (7th - Tacoma Overcrossing): Bikeway</t>
  </si>
  <si>
    <t xml:space="preserve">SE 7th </t>
  </si>
  <si>
    <t>Tacoma Overcrossing</t>
  </si>
  <si>
    <t>Implement bike boulevard improvements.</t>
  </si>
  <si>
    <t>Tacoma, SE (Sellwood Bridge - 45th/Johnson Creek): ITS</t>
  </si>
  <si>
    <t>SE 45th</t>
  </si>
  <si>
    <t>Communications infrastructure; closed circuit TV cameras, variable message signs for remote monitoring and control of traffic flow for four signals.</t>
  </si>
  <si>
    <t>Lombard, N (I-5 - Denver): Street Improvements</t>
  </si>
  <si>
    <t>Establish a landscaped boulevard to promote pedestrian-oriented uses and to create a safe, pleasant pedestrian link over I-5 w/ new traffic light and road access to Fred Meyer development.</t>
  </si>
  <si>
    <t>Prescott Station Area Street Improvements, N</t>
  </si>
  <si>
    <t>Construct improvements to Prescott &amp; Skidmore (Interstate-Maryland) &amp; Maryland (Interstate-Prescott) to provide neighborhood focal point at LRT.</t>
  </si>
  <si>
    <t>Sandy Blvd., NE (82nd - Burnside): ITS</t>
  </si>
  <si>
    <t xml:space="preserve">NE 82nd </t>
  </si>
  <si>
    <t>E Burnside</t>
  </si>
  <si>
    <t>CCTV at various locations; variable signs, changeable signs; monitoring stations.</t>
  </si>
  <si>
    <t>MLK Jr, N (Columbia Blvd. - CEID): ITS</t>
  </si>
  <si>
    <t>CEID</t>
  </si>
  <si>
    <t>Construct Improvements for transit, bikes and pedestrians. Transit improvements include preferential signals, pullouts, shelters, left turn lanes and sidewalks.</t>
  </si>
  <si>
    <t>Taylors Ferry, SW (Capitol Hwy - City Limits): Bicycle &amp; Pedestrian Improvements</t>
  </si>
  <si>
    <t>Barbur Blvd, SW (Terwilliger - City Limits): Multi-modal Improvements</t>
  </si>
  <si>
    <t>Complete boulevard design improvements including sidewalks and street trees, safe pedestrian crossings, enhance transit access and stop locations, traffic signal at Barbur/30th, and bike lanes (Bertha - City Limits).</t>
  </si>
  <si>
    <t>Pedestrian Overpass near Markham School, SW</t>
  </si>
  <si>
    <t>Construct pedestrian path and bridge over Barbur Blvd. and I-5 to connect SW Alfred and SW 52nd to the rear of Markham School.</t>
  </si>
  <si>
    <t>West Portland Town Center, SW: Pedestrian Improvements</t>
  </si>
  <si>
    <t>Improve sidewalks, lighting, crossings, bus shelters &amp; benches on Barbur, Capitol Hwy &amp; neighborhood streets.</t>
  </si>
  <si>
    <t>Parkrose Connectivity Improvements, NE</t>
  </si>
  <si>
    <t>Supplement access route for commercial properties in Parkrose by creating a loop road connection (102nd and 109th, NE, Killingsworth - Sandy; Killingsworth, NE, 109th - 102nd) serving truck access functions, pedestrian, and bike connections.</t>
  </si>
  <si>
    <t>Division St., SE (60th - I-205): Multimodal Improvements, Phase II</t>
  </si>
  <si>
    <t>Construct improvements that enhance access to transit, improve safety and enhance the streetscape such as traffic signals, lighting, bus shelters, benches, and crossings. Add bike lanes (60th - 73rd).</t>
  </si>
  <si>
    <t>Division St., SE (I-205 - 174th): Multimodal Improvements, Phase II</t>
  </si>
  <si>
    <t>SE 174th</t>
  </si>
  <si>
    <t>Improve sidewalks, lighting, crossings, bus shelters &amp; benches. Add bike lanes (148th - 162nd).</t>
  </si>
  <si>
    <t>82nd Ave., SE (Schiller - City Limits), SE: Street Improvements</t>
  </si>
  <si>
    <t>SE Schiller</t>
  </si>
  <si>
    <t>Expand into fully curbed, 4-lane, 60-foot wide roadway w/ continuous left-turn lane, sidewalks, street trees, storm drainage improvements, street lighting, &amp; ROW acquisition.</t>
  </si>
  <si>
    <t>Belmont St., SE (25th - 43rd): Street and Pedestrian Improvements</t>
  </si>
  <si>
    <t>SE 25th</t>
  </si>
  <si>
    <t>Beaverton-Hillsdale /Bertha/Capitol Hwy, SW: Intersection Improvements</t>
  </si>
  <si>
    <t>Intersection B-H Hwy/Bertha/Capitol Hwy</t>
  </si>
  <si>
    <t>B-H Hwy/Bertha/Capitol Hwy</t>
  </si>
  <si>
    <t>Redesign intersection to improve safety.</t>
  </si>
  <si>
    <t>Vermont St., SW, (45th - Oleson):  Bicycle and Pedestrian Improvements</t>
  </si>
  <si>
    <t>SW Oleson</t>
  </si>
  <si>
    <t>30th Ave., SW (Vermont to B-H Hwy): Bicycle &amp; Pedestrian Improvements</t>
  </si>
  <si>
    <t>B-H Hwy</t>
  </si>
  <si>
    <t>Retrofit bike lanes to existing street, construct sidewalks, and  improve pedestrian crossing at Beaverton-Hillsdale Hwy/30th.</t>
  </si>
  <si>
    <t>Bertha, SW (B-H Hwy - Barbur): Multi-modal Improvements</t>
  </si>
  <si>
    <t>Barbur Blvd</t>
  </si>
  <si>
    <t>Design and implement bike lanes on missing piece of Bertha Blvd (Vermont-B-H Hwy), construct walkway for pedestrian travel and access to schools (Barbur-B-H Hwy); and improve street to City standards (Vermont-Capitol).</t>
  </si>
  <si>
    <t>Hillsdale Pedestrian District, SW</t>
  </si>
  <si>
    <t>Pedestrian improvements on town center streets including Capitol, Beaverton-Hillsdale Hwy, Bertha, and neighborhood streets. Provide a Bike Central facility.</t>
  </si>
  <si>
    <t>Beaverton-Hillsdale Hwy, SW (Capitol Hwy - 65th): Multi-modal Improvements</t>
  </si>
  <si>
    <t>SW 65th</t>
  </si>
  <si>
    <t>Retrofit existing street to include better sidewalks and crossings, bike lanes and other improvements to enhance access to transit. Install median refuge to improve pedestrian crossing at SW 62nd.</t>
  </si>
  <si>
    <t>Sunset Blvd., SW (Dosch - Capitol): Bicycle &amp; Pedestrian Improvements</t>
  </si>
  <si>
    <t>SW Dosch</t>
  </si>
  <si>
    <t>Construct bike lanes, sidewalks and crossing improvements.</t>
  </si>
  <si>
    <t>Beaverton-Hillsdale Hwy, SW: ITS</t>
  </si>
  <si>
    <t>Shattuck</t>
  </si>
  <si>
    <t>CCTV at Terwilliger, Berth, Shattuck; changeable signs.</t>
  </si>
  <si>
    <t>Barbur/Capitol/Huber/Taylors Ferry, SW: Intersection Improvements</t>
  </si>
  <si>
    <t>Intersection of Barbur/Capitol/Huber/Taylors Ferry</t>
  </si>
  <si>
    <t>Construct safety improvements, including traffic signals, at the intersection of Capitol Hwy, Taylors Ferry, Huber, and Barbur. Provide better sidewalks and crossings.</t>
  </si>
  <si>
    <t>Barbur Blvd, SW (3rd - Terwilliger): Multi-modal Improvements</t>
  </si>
  <si>
    <t xml:space="preserve">SW 3rd </t>
  </si>
  <si>
    <t>Retrofit existing street with multimodal and safety improvements including enhanced pedestrian and bicycle crossings, pedestrian and bike activated signals, median islands with trees, redesign of selected intersections and stormwater management facilities.</t>
  </si>
  <si>
    <t>Clay/2nd, SW: Pedestrian/Vehicle Signal</t>
  </si>
  <si>
    <t>Intersection Clay/2nd</t>
  </si>
  <si>
    <t>New signal installation.</t>
  </si>
  <si>
    <t>14/16th Connections, NW</t>
  </si>
  <si>
    <t xml:space="preserve">W Burnside </t>
  </si>
  <si>
    <t>Yeon</t>
  </si>
  <si>
    <t>Improve or create connections to W. Burnside, Yeon, and Vaughn and provide directional signage to route non-local traffic to 14th/16th couplet.</t>
  </si>
  <si>
    <t>Naito Parkway (Broadway Br - north of Terminal One): Street and Pedestrian Improvements</t>
  </si>
  <si>
    <t>Broadway Bridge</t>
  </si>
  <si>
    <t>North of Terminal One</t>
  </si>
  <si>
    <t>Construct streetscape improvements include pedestrian amenities.</t>
  </si>
  <si>
    <t>Central City Traffic Management, N, NW, NE, SE, SW: Transportation System Management improvements</t>
  </si>
  <si>
    <t>Implement Central City TSM improvements to arterials.</t>
  </si>
  <si>
    <t>18th/Jefferson St., SW: ITS</t>
  </si>
  <si>
    <t>Intersection of 18th/Jefferson</t>
  </si>
  <si>
    <t>Communications infrastructure including closed circuit TV cameras, variable message signs for remote monitoring and control of traffic flow at SW 18th/Jefferson intersection.</t>
  </si>
  <si>
    <t>14th/16th, NW/SW &amp; 13th/14th, SE, (Glisan - Clay): ITS</t>
  </si>
  <si>
    <t>SW Clay</t>
  </si>
  <si>
    <t>NW Glisan</t>
  </si>
  <si>
    <t>Six signals between Clay and Glisan including communications infrastructure; closed circuit TV cameras, variable message signs for remote monitoring and control of traffic flow.</t>
  </si>
  <si>
    <t>Going, N (Interstate - Basin): Bikeway</t>
  </si>
  <si>
    <t>N Basin</t>
  </si>
  <si>
    <t>Design &amp; implement bike lanes.</t>
  </si>
  <si>
    <t>Hollywood Pedestrian District, NE: Multi-modal Improvements</t>
  </si>
  <si>
    <t>Multi-modal street improvements including traffic signals, restriping, improved pedestrian crossings and connections to transit center.</t>
  </si>
  <si>
    <t>Ellis St, SE (92nd - Foster): Bikeway</t>
  </si>
  <si>
    <t>SE 92nd</t>
  </si>
  <si>
    <t>92nd Ave., SE (Powell - City Limits): Bicycle &amp; Pedestrian Improvements</t>
  </si>
  <si>
    <t xml:space="preserve">SE Powell </t>
  </si>
  <si>
    <t>Construct sidewalks, crossing improvements and bike lanes.</t>
  </si>
  <si>
    <t>Implement transit improvements identified in the North Macadam Framework Plan, including central city transit hub and local bus service improvements.</t>
  </si>
  <si>
    <t>Burnside, W (NW 15th to NW 23rd): Blvd. Improvements</t>
  </si>
  <si>
    <t>NW 15th</t>
  </si>
  <si>
    <t>Boulevard design improvements including pavement reconstruction, wider sidewalks, curb extensions, safer crossings, traffic signals at 20th Plan and 22nd, and traffic management to limit motorist delays.</t>
  </si>
  <si>
    <t>Bancroft St., SW (River Parkway - Macadam): Street Improvements</t>
  </si>
  <si>
    <t>Macadam</t>
  </si>
  <si>
    <t>Widen SW Bancroft in conformance with district street standards.</t>
  </si>
  <si>
    <t>Arthur, Gibbs &amp; Lowell, SW (River Parkway - Moody): Street Improvements</t>
  </si>
  <si>
    <t>Arthur, Gibbs, and Lowell are the primary connectors between Moody-Bond and River Parkway and will be constructed in phases as development occurs in North Macadam District.</t>
  </si>
  <si>
    <t>River Parkway, SW: New Street</t>
  </si>
  <si>
    <t>SW (new St.)</t>
  </si>
  <si>
    <t>New north-south local access street in the emerging North Macadam District. This street will have an enhance pedestrian environment and will be built to accommodate future streetcar. It will constructed in four phases beginning FY00/01.</t>
  </si>
  <si>
    <t>Macadam/Curry, SW: Intersection Improvements</t>
  </si>
  <si>
    <t>Intersection Macadam/Curry</t>
  </si>
  <si>
    <t>SW Macadam/Curry</t>
  </si>
  <si>
    <t>Design and construct improvements to the Macadam/Curry intersection.</t>
  </si>
  <si>
    <t>Broadway/Weidler, NE (15th - 28th): Multi-modal Improvements, Phases II &amp; III</t>
  </si>
  <si>
    <t>NE 15th</t>
  </si>
  <si>
    <t>NE 28th</t>
  </si>
  <si>
    <t>Boulevard retrofit of street including street trees, traffic signals, curb extensions, and wider sidewalks (15th - 24th) and stripe bike lanes (24th-28th).</t>
  </si>
  <si>
    <t>Grand/MLK Jr, SE/NE: CEID/Lloyd District Streetscape Improvements</t>
  </si>
  <si>
    <t>Complete boulevard design improvements including street trees, tree grates, ornamental lighting, and curb extensions.</t>
  </si>
  <si>
    <t>DivisionSt/9th, SE (7th - Center): Bikeway</t>
  </si>
  <si>
    <t>SE Center</t>
  </si>
  <si>
    <t>Retrofit bike lanes to existing street.</t>
  </si>
  <si>
    <t>Powell, SE (Ross Island Bridge - 92nd): Multi-modal Improvements</t>
  </si>
  <si>
    <t xml:space="preserve">Ross Island Bridge </t>
  </si>
  <si>
    <t>SE 50th</t>
  </si>
  <si>
    <t>Southern Triangle Circulation  Improvements, SE</t>
  </si>
  <si>
    <t xml:space="preserve">Powell (12th/Ross Island Bridge) </t>
  </si>
  <si>
    <t>Hawthorne Bridge (railroad mainline)</t>
  </si>
  <si>
    <t>Improve local street network and regional access routes in the area between the Powell/12th, Willamette River, railroad mainline and Hawthorne Bridge. Improve freeway access route from CEID to I-5 SB via the Ross Island Bridge.</t>
  </si>
  <si>
    <t>11th/12th/Railroad Crossing, SE (West of Division): Intersection Improvements</t>
  </si>
  <si>
    <t>Railroad Crossing</t>
  </si>
  <si>
    <t>12th</t>
  </si>
  <si>
    <t>Reconstruct intersection to upgrade traffic signalization and establish bike and ped routes.</t>
  </si>
  <si>
    <t>Belmont Ramp, SE (Eastside of Morrison Bridge): Ramp Reconstruction</t>
  </si>
  <si>
    <t>SE Belmont Ramp at Morrison bridge</t>
  </si>
  <si>
    <t>Reconstruct ramp to provide better access to the Central Eastside.</t>
  </si>
  <si>
    <t>Clay/MLK Jr, SE: Intersection Improvements</t>
  </si>
  <si>
    <t>Intersection of SE Clay/MLK</t>
  </si>
  <si>
    <t>Geometric, signalization and channelization improvements to allow transit and general traffic access to westbound Clay street from southbound MLK.</t>
  </si>
  <si>
    <t>N. Interstate Ave. Ramp</t>
  </si>
  <si>
    <t>N Interstate/Larrabee Bridge</t>
  </si>
  <si>
    <t>Replacement of the existing N. Interstate to Larrabee flyover ramp with a new structure.</t>
  </si>
  <si>
    <t>12th, NE (Bridge at Lloyd Blvd): Seismic Retrofit</t>
  </si>
  <si>
    <t>NE 12th/Lloyd Blvd Bridge</t>
  </si>
  <si>
    <t>Seismic retrofit.</t>
  </si>
  <si>
    <t>Kittridge, NW (Bridge at Yeon): Seismic Retrofit</t>
  </si>
  <si>
    <t>NW Kittridge/Yeon Bridge</t>
  </si>
  <si>
    <t>Steel Bridge, NE (East Ramps): Seismic Retrofit</t>
  </si>
  <si>
    <t>7th/8th Ave., SE: New Street Connection</t>
  </si>
  <si>
    <t>SE 7th</t>
  </si>
  <si>
    <t>SE 8th</t>
  </si>
  <si>
    <t>Construct new street connection from SE 7th to 8th Ave. at Division Street.</t>
  </si>
  <si>
    <t>Corbett/Hood/Sheridan, SW: Pedestrian and Bike Improvements</t>
  </si>
  <si>
    <t>SW Sheridan</t>
  </si>
  <si>
    <t>SW Sheridan/I-5</t>
  </si>
  <si>
    <t>Construct bike and pedestrian improvements under I-5 to the CTLH neighborhood at SW Sheridan St.</t>
  </si>
  <si>
    <t>South Waterfront District, SW: Bicycle and Pedestrian Improvements</t>
  </si>
  <si>
    <t>Implement pedestrian and bicycle district access improvements identified in the North Macadam Framework Plan.</t>
  </si>
  <si>
    <t>South Waterfront Transit Improvements, SW</t>
  </si>
  <si>
    <t>Sandy Blvd., NE (47th - 101st): Multi-modal Improvements, Phase II</t>
  </si>
  <si>
    <t>NE 47th</t>
  </si>
  <si>
    <t>NE 101st</t>
  </si>
  <si>
    <t>Retrofit existing street with multi-modal street improvements including bike lanes, redesign of selected intersections to improve pedestrian crossings, streetscape, and safety improvements.</t>
  </si>
  <si>
    <t>Lents Pedestrian District, SE</t>
  </si>
  <si>
    <t>Pedestrian facility improvements to key links accessing the Foster-Woodstock couplet.</t>
  </si>
  <si>
    <t>Foster Rd., SE (Powell - 90th): Pedestrian/Bicycle/Safety Improvements</t>
  </si>
  <si>
    <t>SE Powell</t>
  </si>
  <si>
    <t>SE 90th</t>
  </si>
  <si>
    <t>Improve sidewalks, lighting, crossings, bus shelters &amp; benches on Foster and improve pedestrian crossing at Foster/82nd intersection to benefit pedestrian access to transit.</t>
  </si>
  <si>
    <t>Scholls Ferry, SW (Humphrey - County line): Multimodal Improvements</t>
  </si>
  <si>
    <t>SW Humphrey</t>
  </si>
  <si>
    <t>Add bicycle and pedestrian facilities; intersection improvements at Patton.</t>
  </si>
  <si>
    <t>Division St., SE (Grand -60th): Multi-modal Improvements, Phase I</t>
  </si>
  <si>
    <t>SE Grand</t>
  </si>
  <si>
    <t>SE 60th</t>
  </si>
  <si>
    <t>Construct improvements that enhance access to transit, improve safety and enhance streetscape such as traffic signals, alt lane and on-street parking configuration, stormwater mgmt, lighting, bus shelters, benches, and crossings. Add bike lanes (52nd - 60th).</t>
  </si>
  <si>
    <t>Killingsworth Pedestrian District, NE</t>
  </si>
  <si>
    <t>Plan and develop improvements to the pedestrian environment including sidewalks, lighting, crossings, bus shelters and  benches.</t>
  </si>
  <si>
    <t>South Portland Improvements, SW</t>
  </si>
  <si>
    <t>SW Naito Parkway</t>
  </si>
  <si>
    <t>SW Barbur</t>
  </si>
  <si>
    <t>Reconstruct Naito Pkwy as two-lane road w/bike lanes, sidewalks, left turn pockets, &amp; on-street parking. Includes realignment/regrading at intersecting streets; removal of Barbur tunnel, Ross Is Br ramps, Arthur/Kelly viaduct &amp; Grover ped bridge.</t>
  </si>
  <si>
    <t>Water Ave., SE (Caruthers - Division Pl): Street Extension Phase II</t>
  </si>
  <si>
    <t>Caruthers</t>
  </si>
  <si>
    <t>Division Pl</t>
  </si>
  <si>
    <t>Provide new roadway connection with sidewalks, bike lanes, landscaping, access to Willamette Greenway, &amp; reconstruction of existing roadway.</t>
  </si>
  <si>
    <t>Infill several missing sidewalk segments on SW Barbur Blvd, 82nd Ave and NE Glisan east of 122nd Ave. Target locations where curbs currently exist and include ADA corner curb ramps.</t>
  </si>
  <si>
    <t xml:space="preserve">Active Corridor Management Projects on I-84/Powell/Glisan/Sandy </t>
  </si>
  <si>
    <t xml:space="preserve">This project expands traveler information and enables incident management techniques that reduce traveler delay and improve safety through the I-84 corridor. The project provides real-time traveler information along I-84 and parallel facilities so travelers can make informed route decisions. It also implements incident management strategies such as variable speed limits and event signal timing plans.   </t>
  </si>
  <si>
    <t>Capitol Hwy, SW (Terwilliger - Sunset): Multi-modal Improvements</t>
  </si>
  <si>
    <t>SW Terwilliger</t>
  </si>
  <si>
    <t>SW Sunset</t>
  </si>
  <si>
    <t>Construct sidewalks, crossing improvements for access to transit and bike improvements, and install left turn lane at the Capitol/Burlingame intersection.</t>
  </si>
  <si>
    <t>NEW  St. Johns Truck Strategy Implementation Phase II</t>
  </si>
  <si>
    <t>Addresses pedestrian safety, bicycle safely and neighborhood livability impacts associated with cut-through truck traffic on N. Fessenden St. The project will construct pedestrian crossing safety and traffic calming improvements, such as curb extensions and median islands.</t>
  </si>
  <si>
    <t>T6 Second Entrance from Marine Drive</t>
  </si>
  <si>
    <t>Construct 2nd entrance and rail overcrossing to improve capacity and safetyat Terminal 6.</t>
  </si>
  <si>
    <t>T6 Suttle Road entrance</t>
  </si>
  <si>
    <t>Access to T6 off the terminus of Suttle Road, improvements to existing Suttle Road.</t>
  </si>
  <si>
    <t>11th/13th Grade separation</t>
  </si>
  <si>
    <t>Columbia</t>
  </si>
  <si>
    <t>Construct roadway overcrossing at  NE 11th/13th over Kenton line.</t>
  </si>
  <si>
    <t>Cully Blvd. Grade separation</t>
  </si>
  <si>
    <t>Construct roadway overcrossing at NE Cully Blvd. over Kenton line.</t>
  </si>
  <si>
    <t>Burnside/Sandy/12th, E: Intersection Improvements</t>
  </si>
  <si>
    <t>Intersection E Burnside/Sandy/12th</t>
  </si>
  <si>
    <t>Redesign intersection to improve safety for all modes of travel. Relocate north-south crosswalk on east side of NE/SE 12th to eliminate safety hazards.</t>
  </si>
  <si>
    <t>Improve access and mobility on Swan Island by constructing recommended bikeway network. This includes separated bikeways on: N Basin Ave (N Going to Greenway Trail), N Channel and N Lagoon (N Dolphin to N Going), N Anchor St (N Basin to N Channel); Shared Roadway Bikeway on: N Ballast and N Commerce (N Channel to N Lagoon); and pathway connections from Willamette to Basin and Lagoon to Channel.</t>
  </si>
  <si>
    <t>Portland-Milwaukie Light Rail Active Transportation Enhancements Project</t>
  </si>
  <si>
    <t>Various roadways following the PMLR alignment</t>
  </si>
  <si>
    <t>This project includes the following elements: Pathway extension of SW Moody to Montgomery Avenue, two-way cycle track on SW Moody between Gibbs Street and Marquam Bridge, bicycle-pedestrian path between SE 11th &amp; Clinton and SE Division Place &amp; 9th following the rail alignment, shared-use path in the McLoughlin right-of-way between 17th Avenue and the Springwater Corridor Trail, and a bicycle parking center at the Tacoma/Springwater light rail station.</t>
  </si>
  <si>
    <t>N Ivanhoe (St. Johns)</t>
  </si>
  <si>
    <t>N Richmond</t>
  </si>
  <si>
    <t>N St. Louis</t>
  </si>
  <si>
    <t>Bicycle Boulevards (signage and striping)</t>
  </si>
  <si>
    <t>citywide</t>
  </si>
  <si>
    <t>Striping and Signage - Wayfinding</t>
  </si>
  <si>
    <t>SW Columbia &amp; SW Jefferson Bus Pads: Naito - 14th</t>
  </si>
  <si>
    <t>SW Naito</t>
  </si>
  <si>
    <t>SW 14th</t>
  </si>
  <si>
    <t>Concrete Bus Pads on SW Columbia and SW Jefferson</t>
  </si>
  <si>
    <t>SW 3rd &amp; SW 4th Reconstruction (Portland)</t>
  </si>
  <si>
    <t>3rd: Glisan 4th: Glisan</t>
  </si>
  <si>
    <t>3rd: Market 4th: Lincoln</t>
  </si>
  <si>
    <t>Base repair and paving on areas of 3rd and 4th damaged by bus loads.  Preservation of arterial, transit, bicycle.</t>
  </si>
  <si>
    <t>SW Yamhill &amp; SW Morrison brick intersections</t>
  </si>
  <si>
    <t>intersection</t>
  </si>
  <si>
    <t>-</t>
  </si>
  <si>
    <t>Replacement of brick intersections on SW Yamhill &amp; SW Morrison</t>
  </si>
  <si>
    <t>Sullivan's Gulch Trail Master Plan</t>
  </si>
  <si>
    <t>Eastbank Esplanade</t>
  </si>
  <si>
    <t>122nd</t>
  </si>
  <si>
    <t>Study  to provide off-street trail next to I-5 that crosses under bridges over freeway.</t>
  </si>
  <si>
    <t>SW and E Portland Sidewalk Infill</t>
  </si>
  <si>
    <t>Increase local service access and reinforce Central City travel options.</t>
  </si>
  <si>
    <t>Columbia Blvd./I-205 Interchange: SB On-Ramp Improvement</t>
  </si>
  <si>
    <t>Freeway</t>
  </si>
  <si>
    <t>Increase the capacity of the I-205 SB on-ramp at Columbia Blvd.</t>
  </si>
  <si>
    <t>Expand the on-ramp to three lanes, including for truck/HOV</t>
  </si>
  <si>
    <t>Burnside/Couch Streetcar Extension to Hollywood via Sandy Blvd</t>
  </si>
  <si>
    <t>Hollywood District</t>
  </si>
  <si>
    <t>School Access Safety Improvements: various locations</t>
  </si>
  <si>
    <t>Pedestrian safety enhancements at 11 elementary schools.</t>
  </si>
  <si>
    <t>Citywide Bicycle Boulevards</t>
  </si>
  <si>
    <t>Develop 100 miles of the new bicycle boulevards, and bring our existing bicycle boulevards up to a higher standard of operation</t>
  </si>
  <si>
    <t>Streetcar Planning/ Alternatives Analysis</t>
  </si>
  <si>
    <t>This project will perform follow up and alternatives analysis of the Streetcar System Plan (SSP) for up to three of its highest rated corridors.</t>
  </si>
  <si>
    <t>Citywide Sidewalk Infill Program</t>
  </si>
  <si>
    <t>Region</t>
  </si>
  <si>
    <t>Union Station, NW: Facility Renovation</t>
  </si>
  <si>
    <t>Renovate Union Station to meet seismic and functional requirements.</t>
  </si>
  <si>
    <t>Central Eastside Bridgehead</t>
  </si>
  <si>
    <t>SE Grand bridgehead</t>
  </si>
  <si>
    <t>Improve pedestrian and bicycle access to bridge approaches.</t>
  </si>
  <si>
    <t>SE Water Realignment</t>
  </si>
  <si>
    <t>Realign temporary Water Avenue to permanent alignment to facilitate freight traffic, streetcar, bicycle, pedestrian and light rail improvements in the Central Eastside Industrial District</t>
  </si>
  <si>
    <t>East Portland Advisory Bicycle Lane Network</t>
  </si>
  <si>
    <t>NE and SE Portland</t>
  </si>
  <si>
    <t>Improve bicycle and pedestrian transportation access and mobility</t>
  </si>
  <si>
    <t>Build out the proposed network of advisory bicycle lanes in East Portland (28 miles). This project is the East Portland equivalent of the bicycle boulevard project. Advisory bicycle lanes are the shared roadway facility type best adapted to conditions in East Portland. This 28 miles is currently mapped and the projects can be listed with specific “from-to” information.</t>
  </si>
  <si>
    <t>Swan Island Active Transportation Access and Mobility Improvements</t>
  </si>
  <si>
    <t>Various roadways on Swan Island</t>
  </si>
  <si>
    <t>Close gaps in Columbia Slough Trail:  North Slough to North Portland Rd; Landfill to Pier Park; I-5 to NE Elrod; NE Elrod to NE 82nd Ave; NE 82nd Ave to 92nd Ave; I-205 to approx. NE 128th; NE 145th to 158th, Peninsula Canal, Cross-Levee, Delta Park Trail.</t>
  </si>
  <si>
    <t>Capitol Hwy, SW (Vermont - Florida): Intersection Improvements</t>
  </si>
  <si>
    <t>SW Vermont</t>
  </si>
  <si>
    <t>SW Florida</t>
  </si>
  <si>
    <t>Realign the Capitol/Vermont/30th intersection and provide sidewalks, bike lanes, and drainage improvements.</t>
  </si>
  <si>
    <t>Vermont St., SW, (30th - 45th):  Bicycle and Pedestrian Improvements</t>
  </si>
  <si>
    <t>SW 30th</t>
  </si>
  <si>
    <t>SW 45th</t>
  </si>
  <si>
    <t>Multi-modal street improvements including bicycle and pedestrian facilities.</t>
  </si>
  <si>
    <t>11th/13th, NE (at Columbia Blvd.): Crossing Elimination</t>
  </si>
  <si>
    <t>If feasible, eliminate the at-grade crossing and improve alternate roadway access.</t>
  </si>
  <si>
    <t>Alderwood/Columbia Blvd/Cully, NE: Intersection Improvements</t>
  </si>
  <si>
    <t>Intersection of NE Alderwood/Columbia Blvd/Cully</t>
  </si>
  <si>
    <t>Provide transportation link to the cargo area located within the south airport area.</t>
  </si>
  <si>
    <t>West Hayden Crossing, N</t>
  </si>
  <si>
    <t xml:space="preserve">N Marine Dr. </t>
  </si>
  <si>
    <t>Hayden Island</t>
  </si>
  <si>
    <t>Provide primary access to Port's Marine Development and secondary access to existing development of Hayden Island.</t>
  </si>
  <si>
    <t>Fanno Creek Greenway (Red Electric) Trail</t>
  </si>
  <si>
    <t>SW Dover near Multnomah County line</t>
  </si>
  <si>
    <t>Provide on- and off-street trail for bicycles and pedestrians to travel east-west in SW Portland.</t>
  </si>
  <si>
    <t>Provide east-west route for pedestrians in cyclists in SW Portland that connects and extends the existing Fanno Creek Greenway Trail to Willamette Park.</t>
  </si>
  <si>
    <t>North Portland Willamette Greenway Study</t>
  </si>
  <si>
    <t>N Burlington Ave.</t>
  </si>
  <si>
    <t>Steel Bridge</t>
  </si>
  <si>
    <t>Provide level off-street multi-modal trail with minimum interactions with cars and trucks.</t>
  </si>
  <si>
    <t>Study mostly off-street trail near the river for both bicycle and pedestrian commuting and recreational use.</t>
  </si>
  <si>
    <t>Burnside/Couch Streetcar, East &amp; West [NW 23rd to E 14th]</t>
  </si>
  <si>
    <t>NW 23rd</t>
  </si>
  <si>
    <t>E 14th</t>
  </si>
  <si>
    <t>Skyline, NW (Hwy 26 - City Limits): Shoulder Improvements</t>
  </si>
  <si>
    <t>Hwy 26</t>
  </si>
  <si>
    <t>Widen existing 22' of pavement to 32', and add 2' shoulders adjacent to lanes.</t>
  </si>
  <si>
    <t xml:space="preserve">Flavel Dr, SE </t>
  </si>
  <si>
    <t xml:space="preserve">SE 45th </t>
  </si>
  <si>
    <t>Clatsop</t>
  </si>
  <si>
    <t>Fully improve street from SE 45th to Clatsop Street with travel lanes, curbs, swales, sidewalks, and some bike lanes.</t>
  </si>
  <si>
    <t>122nd, SE (at Morrison): Pedestrian Overcrossing</t>
  </si>
  <si>
    <t>Provide an at-grade improved pedestrian crossing on SE 122nd Ave..</t>
  </si>
  <si>
    <t>Barbara Welch Rd., SE: Multimodal Improvements</t>
  </si>
  <si>
    <t>Widen existing 20' of pavement to new 34’ roadway with travel lanes, bike lanes, curb and sidewalk.</t>
  </si>
  <si>
    <t xml:space="preserve">SE 122nd Ave Sidewalk Infill (Powellhurst/Gilbert Neighborhood) </t>
  </si>
  <si>
    <t>SE Harold</t>
  </si>
  <si>
    <t>SE Ramona</t>
  </si>
  <si>
    <t>Add sidewalks to SE 122nd Ave. between SE Harold Street and SE Ramona Street/ Springwater Corridor Trail</t>
  </si>
  <si>
    <t xml:space="preserve">Hamilton St., SW </t>
  </si>
  <si>
    <t>SW Dosch Rd.</t>
  </si>
  <si>
    <t>SW Scholls Ferry Rd.</t>
  </si>
  <si>
    <t>Improve SW Hamilton Street between SW Dosch and Scholls Ferry Road.</t>
  </si>
  <si>
    <t>SW Boones Ferry</t>
  </si>
  <si>
    <t>SW 35th</t>
  </si>
  <si>
    <t>82nd Ave./Columbia, NE: Intersection Improvements</t>
  </si>
  <si>
    <t>Intersection of NE 82nd/Columbia Blvd</t>
  </si>
  <si>
    <t>Widen and reconfigure intersection.</t>
  </si>
  <si>
    <t>Columbia Blvd./Portland Rd., N: Intersection Improvements</t>
  </si>
  <si>
    <t>Intersection of Columbia Blvd/Portland Rd.</t>
  </si>
  <si>
    <t>Redesign intersection.</t>
  </si>
  <si>
    <t>Twenties Bikeway, NE/SE (Lombard - Clinton)</t>
  </si>
  <si>
    <t>NE Lombard</t>
  </si>
  <si>
    <t>SE Clinton</t>
  </si>
  <si>
    <t>Design &amp; implement bikeway along SE 29th,30th/NE 26th/28th / NE Oregon, Wasco,  from SE Clinton to NE Lombard  using bike blvds. &amp; bike lanes.</t>
  </si>
  <si>
    <t>Flanders, NW (Steel Bridge to Westover): Bicycle Facility</t>
  </si>
  <si>
    <t xml:space="preserve">Steel Bridge </t>
  </si>
  <si>
    <t>NW Westover</t>
  </si>
  <si>
    <t>Add bike boulevard from NW 24th Ave to the Steel Bridge, new bike/pedestrian bridge over I-405 on Flanders, connections to bikeways on Vista, 18th, 14th, 13th, Broadway, 3rd, 2nd, Glisan and Everett.</t>
  </si>
  <si>
    <t>Columbia Slough Trail system</t>
  </si>
  <si>
    <t>Confluence of Columbia Slough and North Slough</t>
  </si>
  <si>
    <t>NE 158th Ave.</t>
  </si>
  <si>
    <t>Construct off-street and/or pedestrian trail for remaining trail gaps.</t>
  </si>
  <si>
    <t>Add northbound left turn lane, modify traffic signal, and reconstruct island.</t>
  </si>
  <si>
    <t>Airport Way, NE (I-205 to NE 158th Ave.): ITS</t>
  </si>
  <si>
    <t>NE 158th</t>
  </si>
  <si>
    <t>Foster Rd., SE (136th - Jenne): Multi-modal Improvements</t>
  </si>
  <si>
    <t xml:space="preserve">SE 136th </t>
  </si>
  <si>
    <t>SE Jenne Rd.</t>
  </si>
  <si>
    <t>Widen street to three lanes to provide two travel lanes, continuous turn lane, bike lanes, sidewalk, and drainage.</t>
  </si>
  <si>
    <t>Smart Trips Portland, a city-wide individualized marketing strategy</t>
  </si>
  <si>
    <t>Reduce drive alone trips among all Portland residents by 8-12%.</t>
  </si>
  <si>
    <t xml:space="preserve">Smart Trips Portland is a comprehensive approach to reduce drive-alone trips and increase biking, walking and public transit in targeted geographic areas or key transportation corridors of the city. It incorporates the innovative and highly effective “individualized marketing” methodology, which hand delivers packets of information to residents who wish to learn more about transportation options.  Success is tracked by evaluating qualitative and quantitative results from surveys and other performance measures. </t>
  </si>
  <si>
    <t>Lombard at Columbia Slough, N: Overcrossing</t>
  </si>
  <si>
    <t>N Lombard/Columbia Slough Overcrossing</t>
  </si>
  <si>
    <t>Add sidewalk and bike lanes to strengthened bridge.</t>
  </si>
  <si>
    <t>Burgard-Lombard, N: Street Improvements</t>
  </si>
  <si>
    <t xml:space="preserve"> Intersection of N Burgard/Columbia</t>
  </si>
  <si>
    <t>UPRR Bridge on N. Lombard</t>
  </si>
  <si>
    <t>Improve freight mobility, safety and industrial site access.</t>
  </si>
  <si>
    <t>From UPRR Bridge to N Columbia Blvd. Widen street to include 2 12-foot travel lanes, continuous left turn lane, bike lanes and sidewalk.</t>
  </si>
  <si>
    <t>Argyle on the Hill, N Columbia to N Denver Ave.</t>
  </si>
  <si>
    <t>N Denver</t>
  </si>
  <si>
    <t>New N Argyle street connection, west of I-5.</t>
  </si>
  <si>
    <t xml:space="preserve">Seventies Greenstreet and Bikeway, NE </t>
  </si>
  <si>
    <t>NE Killingsworth Ave.</t>
  </si>
  <si>
    <t>Develop a combined pedestrian greenway and bike boulevard including crossing improvements at arterials, street lighting, and public art from Killingsworth to Clatsop. Develop a combined pedestrian greenway and bike boulevard including crossing improvements at arterials.</t>
  </si>
  <si>
    <t>102nd Ave, NE/SE (Glisan - Stark): Gateway Plan District Multi-modal Improvements, Phase II</t>
  </si>
  <si>
    <t xml:space="preserve">NE Glisan </t>
  </si>
  <si>
    <t>SE Stark</t>
  </si>
  <si>
    <t xml:space="preserve">Implement Gateway regional center plan with boulevard design retrofit, new traffic signals, improved pedestrian facilities and crossings, street lighting and new bicycle facilities. </t>
  </si>
  <si>
    <t>Glisan St, NE (122nd - City Limits): Multi-modal Improvements</t>
  </si>
  <si>
    <t>NE 122nd</t>
  </si>
  <si>
    <t>City Limits</t>
  </si>
  <si>
    <t>Infill missing sidewalk, add curb ramps at corner, add 3 median island crossings, and add a signal.</t>
  </si>
  <si>
    <t>Gateway Regional Center, Local and Collector
Streets</t>
  </si>
  <si>
    <t>NE Weidler/97th</t>
  </si>
  <si>
    <t>NE Glisan/102nd</t>
  </si>
  <si>
    <t>High priority local and collector street and pedestrian improvements in the Gateway Regional Center.</t>
  </si>
  <si>
    <t>Marine Drive bike lanes 6th to 28th &amp; off-street trail gaps between I-5 and 185th</t>
  </si>
  <si>
    <t>NE 185th Ave.</t>
  </si>
  <si>
    <t>Complete last gaps in total 17 miles of bike lane and off-street trail .</t>
  </si>
  <si>
    <t xml:space="preserve">Close gaps in Marine Dr bike lanes (NE 6th to 28th);and trail (Bridgeton levee &amp; one connector, 28th to 33rd, 112th to 122nd, gaps near 185th)  </t>
  </si>
  <si>
    <t>MLK O-Xing/Turn Lanes (Columbia-Lombard)</t>
  </si>
  <si>
    <t>Intersections of MLK and NE Columbia Blvd/Lombard</t>
  </si>
  <si>
    <t xml:space="preserve">Improve connectivity and distribute traffic between Columbia Blvd and NE Portland Hwy. </t>
  </si>
  <si>
    <t>Intersection and signalization improvements with right turn lane.</t>
  </si>
  <si>
    <t>92nd Dr. (Columbia Slough to Alderwood)</t>
  </si>
  <si>
    <t xml:space="preserve">Columbia Slough  </t>
  </si>
  <si>
    <t>NE Alderwood</t>
  </si>
  <si>
    <t>Improve NE 92nd Drive from Columbia Slough to Alderwood Rd.</t>
  </si>
  <si>
    <t>47th, NE (Columbia - Cornfoot): Roadway &amp; Intersection Improvements</t>
  </si>
  <si>
    <t xml:space="preserve">NE 47th </t>
  </si>
  <si>
    <t>NE Columbia Blvd</t>
  </si>
  <si>
    <t xml:space="preserve">Provide improved traffic flow to air cargo facilities located within the south airport area. </t>
  </si>
  <si>
    <t>Widen and reconfigure intersections to better facilitate truck turning movements to the cargo area located within the airport area. Project includes sidewalk and bikeway improvements.</t>
  </si>
  <si>
    <t>Airport Way/122nd, NE: Intersection Improvement</t>
  </si>
  <si>
    <t>NE Airport Way/122nd</t>
  </si>
  <si>
    <t>Mitigate PDX growth impacts.</t>
  </si>
  <si>
    <t xml:space="preserve">The project will design and build streetscape and transportation improvements between SE 12th Ave and SE 39th Ave, complete base repair and pavement reconstruction between SE 6th Ave and SE 10th Ave, and grind and overlay asphalt in the area between SE 10th Ave and SE 39th Ave. </t>
  </si>
  <si>
    <t>Killingsworth, N (Interstate - MLK Jr Blvd): Street Improvements</t>
  </si>
  <si>
    <t>N Interstate</t>
  </si>
  <si>
    <t>MLK Jr Blvd</t>
  </si>
  <si>
    <t>Construct street improvements to improve pedestrian connections to Interstate MAX LRT and to establish a main street character promoting pedestrian-oriented activities.
Commentary: Update project to reflect recommendations in the Killingsworth Street Improvements Planning Project.</t>
  </si>
  <si>
    <t xml:space="preserve">Cully Blvd. Green St. </t>
  </si>
  <si>
    <t xml:space="preserve">NE Prescott St. </t>
  </si>
  <si>
    <t>NE Killingsworth</t>
  </si>
  <si>
    <t xml:space="preserve">The project will plan, design and rebuild NE Cully Boulevard between NE Prescott Street and NE Killingsworth Street. Project planning and preliminary engineering will analyze alternatives for the roadway with public input and involvement. 
</t>
  </si>
  <si>
    <t>Russell St. Improvements, N</t>
  </si>
  <si>
    <t xml:space="preserve">N Williams  </t>
  </si>
  <si>
    <t>Construct improvements to Russell (Williams - Interstate), Albina &amp; Mississippi (Russell - Interstate) to enhance ped connections from Eliot neighborhood and Lower Albina dist to the LRT station. Improve the N Williams at N Stanton intersection.</t>
  </si>
  <si>
    <t>122nd, NE/SE (NE Airport Way to SE Powell Blvd): ITS</t>
  </si>
  <si>
    <t>SE Powell Blvd</t>
  </si>
  <si>
    <t>SE 136th Ave. (Division to Powell) Bikeway</t>
  </si>
  <si>
    <t>SE Division</t>
  </si>
  <si>
    <t>SE Foster</t>
  </si>
  <si>
    <t>From SE Division Street to SE Powell Boulevard: Improve to 36’ curb-to-curb with 2-13’ traffic lanes and 2-5’ bike lanes; 6” curbs, 9’ swales and 6’ sidewalks on both sides.</t>
  </si>
  <si>
    <t>102nd Ave., NE (Weidler - Glisan): Gateway Plan District Multi-modal Improvements, Phase I</t>
  </si>
  <si>
    <t>NE Weidler</t>
  </si>
  <si>
    <t>NE Glisan</t>
  </si>
  <si>
    <t>Implement Gateway Regional Center plan with boulevard design retrofit, new traffic signals, improved pedestrian facilities and crossings, street lighting, bicycle lanes, and multi-modal safety improvements.</t>
  </si>
  <si>
    <t>Enhance pedestrian access to transit, improve safety, and enhance the streetscape such as better lighting and crossings. Improvements including realigning the "ivy" island, curb extensions, a new traffic signal at Richmond/Lombard, and pedestrian connections between St. Johns and the riverfront based on the St. Johns/Lombard Plan.</t>
  </si>
  <si>
    <t>Foster &amp; Woodstock, SE (87th - 94th): Street Improvements, Phase I</t>
  </si>
  <si>
    <t>SE 87th</t>
  </si>
  <si>
    <t>SE 94th</t>
  </si>
  <si>
    <t>Implement Lents Town Center Business District Plan with new traffic signals, pedestrian amenities, wider sidewalks, pedestrian crossings, street lighting, increased on-street parking.</t>
  </si>
  <si>
    <t>Foster &amp; Woodstock, SE (94th - 101st): Street Improvements, Phase II</t>
  </si>
  <si>
    <t>SE 101st</t>
  </si>
  <si>
    <t>Implement Lents Town Center Business District Plan with new traffic signals, pedestrian amenities, wider sidewalks, pedestrian crossings, and street lighting.</t>
  </si>
  <si>
    <t>Foster Rd., SE (82nd - 87th): Lents Town Center Street Improvements</t>
  </si>
  <si>
    <t>SE 82nd</t>
  </si>
  <si>
    <t>Implement Lents Town Center Business District Plan with new traffic signals, pedestrian amenities, wider sidewalks, pedestrian crossings, street lighting, and on-street parking as appropriate.</t>
  </si>
  <si>
    <t xml:space="preserve">Capitol Hwy, SW </t>
  </si>
  <si>
    <t>SW Multnomah Blvd</t>
  </si>
  <si>
    <t>SW Taylors Ferry</t>
  </si>
  <si>
    <t>Improve SW Capitol Highway from SW Multnomah Boulevard to SW Taylors Ferry Road per the 1996 Capitol Highway Plan.</t>
  </si>
  <si>
    <t>23rd Ave., NW (Lovejoy - Burnside): Rd. Reconstruction</t>
  </si>
  <si>
    <t xml:space="preserve">NW Lovejoy </t>
  </si>
  <si>
    <t>W Burnside</t>
  </si>
  <si>
    <t>Rebuild street.</t>
  </si>
  <si>
    <t>Garden Home Rd., SW (Capitol Hwy - Multnomah): Multi-modal Improvements</t>
  </si>
  <si>
    <t>SW Capitol Hwy</t>
  </si>
  <si>
    <t>Improve and signalize the intersection at SW Garden Home and SW Multnomah Blvd.</t>
  </si>
  <si>
    <t>Division Streetscape and Reconstruction</t>
  </si>
  <si>
    <t>SE 6th Ave. SE 39th Ave.</t>
  </si>
  <si>
    <t>SE 39th Ave.</t>
  </si>
  <si>
    <t>Street improvements.</t>
  </si>
  <si>
    <t>River Parkway</t>
  </si>
  <si>
    <t>SW Bancroft</t>
  </si>
  <si>
    <t>NW Burnside at Skyline Rd.</t>
  </si>
  <si>
    <t>Intersection NW Burnside/ Skyline Rd.</t>
  </si>
  <si>
    <t>Burnside/Couch, East [Blvd/Streetscape]</t>
  </si>
  <si>
    <t>E 12th</t>
  </si>
  <si>
    <t>Burnside Bridge</t>
  </si>
  <si>
    <t>Address a gap</t>
  </si>
  <si>
    <t>Implements a one-way couplet design including new traffic signals, widened sidewalks, curb extensions, bike lanes on-street parking and street trees.</t>
  </si>
  <si>
    <t>Burnside/Couch, West [Blvd/Streetscape]</t>
  </si>
  <si>
    <t>W 15th</t>
  </si>
  <si>
    <t>Portland/ODOT</t>
  </si>
  <si>
    <t>Macadam, SW (Bancroft - Sellwood Br): ITS</t>
  </si>
  <si>
    <t>Sellwood Bridge</t>
  </si>
  <si>
    <t xml:space="preserve">Improve traffic efficiency </t>
  </si>
  <si>
    <t>Install needed ITS infrastructure (communication network, new traffic controllers, CCTV cameras, and vehicle /pedestrian detectors). These ITS devices allow us to provide more efficient and safe operation of our traffic signal system.</t>
  </si>
  <si>
    <t>Going, N (Interstate - Greeley): ITS</t>
  </si>
  <si>
    <t>Greeley</t>
  </si>
  <si>
    <t>Yeon/St. Helens, NW (US 30): ITS</t>
  </si>
  <si>
    <t>NW Yeon/St. Helens</t>
  </si>
  <si>
    <t>PSL - Eastside Extension</t>
  </si>
  <si>
    <t>NW Lovejoy/10th</t>
  </si>
  <si>
    <t>SE Water</t>
  </si>
  <si>
    <t>Address gap in streetcar system</t>
  </si>
  <si>
    <t>Construct streetcar from NW Lovejoy/10th to SE Water</t>
  </si>
  <si>
    <t>PSL - OMSI to Riverplace or South Waterfront (close loop)</t>
  </si>
  <si>
    <t>SW Moody</t>
  </si>
  <si>
    <t>Going St Bridge, N: Seismic Retrofit</t>
  </si>
  <si>
    <t>Going St Overpass</t>
  </si>
  <si>
    <t>Seismic retrofit project will include work to both the substructure and superstructure to help minimize the risk of a structural collapse in a major earthquake.</t>
  </si>
  <si>
    <t>Fifties Bikeway, NE/SE (Tillamook to Woodstock)</t>
  </si>
  <si>
    <t>SE Woodstock</t>
  </si>
  <si>
    <t>NE Tillamook</t>
  </si>
  <si>
    <t>Curb extensions, median refuges, signal modifications, and striping changes to create a north-south bicycle boulevard, along various interconnected portions of 52nd-57th streets between NE Thompson and SE Woodstock Blvd.</t>
  </si>
  <si>
    <t>St. Johns Pedestrian District, N</t>
  </si>
  <si>
    <t>Provide improvements to container terminal. Seismic retrofits and crane modernization to the container terminal. Add crane rail to allow service to two post-panamax ships at once.</t>
  </si>
  <si>
    <t>T4 Modernization</t>
  </si>
  <si>
    <t>Terminal 4</t>
  </si>
  <si>
    <t>Renovate operation areas at T4 to create intermodal processing areas. Rail spur relocation, grain elevator demolition, wharf removal</t>
  </si>
  <si>
    <t>Airport Way East Terminal Access Link Roadway</t>
  </si>
  <si>
    <t>Construct Airport Way East Terminal access link roadway. Facilitates direct East Terminal Access, preventing failure of Main Terminal Roadway</t>
  </si>
  <si>
    <t>Lombard, N (Rivergate - to T-6): Multi-modal Improvements</t>
  </si>
  <si>
    <t>Rivergate</t>
  </si>
  <si>
    <t>T-6</t>
  </si>
  <si>
    <t>Widen N Lombard to include two travel lanes, a non-continuous center turn lane, medians, bike lanes, sidewalks and planting strips.</t>
  </si>
  <si>
    <t>Springwater [Trail Connection] - Sellwood Gap</t>
  </si>
  <si>
    <t xml:space="preserve">SE Umatilla </t>
  </si>
  <si>
    <t>SE 19th Ave.</t>
  </si>
  <si>
    <t>Complete gap within the otherwise continuous 19.5 miles long Springwater Corridor trail.</t>
  </si>
  <si>
    <t>Construct trail-with-rail shared use path between Springwater on the Willamette and Springwater Three Bridges.</t>
  </si>
  <si>
    <t>Lloyd District Access Improvements</t>
  </si>
  <si>
    <t>Add traffic signals and improve intersections at NE 2nd and Broadway and NE 2nd and Weidler Streets.</t>
  </si>
  <si>
    <t>TriMet</t>
  </si>
  <si>
    <t>Willamette Greenway Trail - South Waterfront</t>
  </si>
  <si>
    <t>Marquam Bridge (overhead)</t>
  </si>
  <si>
    <t>SW Lowell</t>
  </si>
  <si>
    <t>Provide dual bicycle and pedestrian trails as alternative to on-street facilities.</t>
  </si>
  <si>
    <t>Provide two paths in order to separate bicyclists from pedestrians in remaining gaps (Marquam Bridge to SW Gibbs, SW Lowell to SW Lane, Benz Springs) of South Waterfront's Willamette Greenway trail.</t>
  </si>
  <si>
    <t>I-5 at Gibbs, SW: Pedestrian/Bike Overcrossing</t>
  </si>
  <si>
    <t>I-5/SW Gibbs Bridge</t>
  </si>
  <si>
    <t xml:space="preserve">Improve bike/ped connectivity. </t>
  </si>
  <si>
    <t>Construct a bike and pedestrian bridge of I-5 at SW Gibbs to connect the Corbett-Terwilliger-Lair Hill neighborhood to North Macadam.</t>
  </si>
  <si>
    <t xml:space="preserve">South Portal, Phase I &amp; II </t>
  </si>
  <si>
    <t>Intersection Bancroft/Hood/Macadam</t>
  </si>
  <si>
    <t>Bancroft/Hood/Macadam</t>
  </si>
  <si>
    <t xml:space="preserve">Allow auto import operations to continue to grow in N. Portland and 
improve neighborhood livability.
</t>
  </si>
  <si>
    <t xml:space="preserve">Address rail switching noise related to the Toyota operations at T-4 by improving multiple public rail crossings in the St. Johns Cathedral Park area.
</t>
  </si>
  <si>
    <t>Columbia Blvd. Widening</t>
  </si>
  <si>
    <t>60th Ave.</t>
  </si>
  <si>
    <t>Address system bottleneck along Columbia Blvd.</t>
  </si>
  <si>
    <t>Widen Columbia Blvd. to five lanes between 60th Ave and 82nd Ave.</t>
  </si>
  <si>
    <t>PSU ITS Expansion, incl. freight data repository</t>
  </si>
  <si>
    <t>Secure truck data but also flow and congestion info.  Collect truck counts from jurisdictions in the region using a tool that standardizes 
reported data and makes it available for use by others.</t>
  </si>
  <si>
    <t>Expand PSU's existing web based ITS "count sensor" program beyond the freeway to some key arterials throughout the region.  Create a repository of freight data (primarily truck data) from the region's Freight Data Collection project.</t>
  </si>
  <si>
    <t>T-6 Internal Overcrossing</t>
  </si>
  <si>
    <t>Terminal 6</t>
  </si>
  <si>
    <t xml:space="preserve">Construct second gate to provide secondary access to Terminal 6.  </t>
  </si>
  <si>
    <t>Construct an elevated roadway between Marine Dr. and Terminal 6.</t>
  </si>
  <si>
    <t>Marine Dr. Improvement Phase 2</t>
  </si>
  <si>
    <t>Separate rail at-grade crossing.</t>
  </si>
  <si>
    <t>Construct rail overcrossing on Marine Dr.</t>
  </si>
  <si>
    <t>PDX Transportation Demand Management (TDM)</t>
  </si>
  <si>
    <t>Fulfill TDM requirements of PDX Master Plan approval. Implement TDM projects and programs recommended in the PDX Alternative Modes Study.</t>
  </si>
  <si>
    <t xml:space="preserve">Implement strategies at PDX and PIC properties that reduce auto trips in the airport area.  Programs to be undertaken with other area businesses/developers to maximize effectiveness; possible administration through a transportation management association. </t>
  </si>
  <si>
    <t xml:space="preserve">Terminal 4 Second Access </t>
  </si>
  <si>
    <t>Provide alternative access to Terminal 4.</t>
  </si>
  <si>
    <t>Regrade hillslope to provide two-lane truck access.</t>
  </si>
  <si>
    <t>T6 Modernization</t>
  </si>
  <si>
    <t xml:space="preserve">Terminal 6 </t>
  </si>
  <si>
    <t>PDX Terminal Area</t>
  </si>
  <si>
    <t>Maintain adequate access and circulation in the terminal area.</t>
  </si>
  <si>
    <t>Relocate and widen Airport Way northerly at Terminal entrance  (to be scoped by PDX Master Plan).</t>
  </si>
  <si>
    <t>Airport Way Return and Exit Roadways</t>
  </si>
  <si>
    <t>Relocate Airport Way exit roadway and construct new return roadway (Terminal Access Study,  projects R4 and R5; to be scoped by PDX Master Plan).</t>
  </si>
  <si>
    <t>82nd Ave./Airport Way Grade Separation</t>
  </si>
  <si>
    <t>Provide efficient movement of traffic to PDX properties.</t>
  </si>
  <si>
    <t>Construct grade-separated overcrossing.</t>
  </si>
  <si>
    <t>SW Quad Access</t>
  </si>
  <si>
    <t>NE 33rd Ave.</t>
  </si>
  <si>
    <t>SW Quad</t>
  </si>
  <si>
    <t>Provide efficient movement of traffic to developing PDX properties.</t>
  </si>
  <si>
    <t>Provide street access from 33rd Ave. into SW Quad.</t>
  </si>
  <si>
    <t>PDX Light Rail Station/Track Realignment</t>
  </si>
  <si>
    <t>Accommodate terminal expansion plans.</t>
  </si>
  <si>
    <t xml:space="preserve">Realign light rail track into terminal building. </t>
  </si>
  <si>
    <t>Airtrans Way and Cornfoot Road Intersection Improvements</t>
  </si>
  <si>
    <t>Add signals and improve turn lanes at AirTrans Way/Cornfoot Rd.</t>
  </si>
  <si>
    <t>CS/PIC Access Improvements</t>
  </si>
  <si>
    <t>Offset impacts to traffic from developing PIC properties.</t>
  </si>
  <si>
    <t>Intersection improvements (installation of stop signs, signalization and/or channelization) at Sandy Blvd/105th Ave,  Airport Way/Holman St, Alderwood Rd/Holman St, Alderwood Rd/Cascades Pkwy.</t>
  </si>
  <si>
    <t>PIC Ped/Bike Network</t>
  </si>
  <si>
    <t>Improve bike/ped circulation in PIC.</t>
  </si>
  <si>
    <t>Construct bike and pedestrian facilities as shown in the CS/PIC Plan District.</t>
  </si>
  <si>
    <t>PDX ITS</t>
  </si>
  <si>
    <t>Improve traveler information and traffic/parking efficiency at PDX.</t>
  </si>
  <si>
    <t>Intelligent Transportation Systems in the PDX area.</t>
  </si>
  <si>
    <t>Airport Way Braided Ramps</t>
  </si>
  <si>
    <t>Maintain safety and capacity of Airport Way and interchanges.</t>
  </si>
  <si>
    <t>Construct braided ramps between the I-205 interchange and Mt. Hood Interchange.</t>
  </si>
  <si>
    <t>Rivergate ITS</t>
  </si>
  <si>
    <t>Improve traffic efficiency in Rivergate by connecting information about the roadway system to ODOT’s Highway ITS systems.</t>
  </si>
  <si>
    <t>Intelligent Transportation System in Rivergate.</t>
  </si>
  <si>
    <t>Cathedral Park Quiet Zone</t>
  </si>
  <si>
    <t>I-5 northbound auxiliary lane from Elligsen Road interchange to I-205 interchange</t>
  </si>
  <si>
    <t>Elligsen Rd</t>
  </si>
  <si>
    <t>Construct northbound auxiliary lane on I-5 between Elligsen Road interchange and I-205 interchange.</t>
  </si>
  <si>
    <t>US Highway 26 at Shute Road interchange improvements</t>
  </si>
  <si>
    <t>US 26 and Shute Road</t>
  </si>
  <si>
    <t>Reduce current congestion at interchange.</t>
  </si>
  <si>
    <t>Interchange improvements to improve operations and construct a new westbound-southbound loop ramp to serve Shute Road.</t>
  </si>
  <si>
    <t>I-5 to 99W replacement projects</t>
  </si>
  <si>
    <t>Construct improvements consistent with recommendations from I-5/99W connector process.</t>
  </si>
  <si>
    <t>I-205/Hwy. 213 Interchange</t>
  </si>
  <si>
    <t>Washington St.</t>
  </si>
  <si>
    <t>Improve and widen OR 213, including reconstruction of intersection of OR 213 and Washington Street.</t>
  </si>
  <si>
    <t>OR 43 Sellwood Bridge Interchange</t>
  </si>
  <si>
    <t>OR 43 at Sellwood Bridge</t>
  </si>
  <si>
    <t>Improve connection at the west end (OR 43) of the Sellwood Bridge, including the interchange influence area.</t>
  </si>
  <si>
    <t>Sunrise Project Phase 2 Construction</t>
  </si>
  <si>
    <t>Airport Way</t>
  </si>
  <si>
    <t>Columbia Blvd</t>
  </si>
  <si>
    <t>Construct improvements in the Sunrise corridor consistent with the supplemental EIS</t>
  </si>
  <si>
    <t>I-5/OR 217 Interchange Phase 2</t>
  </si>
  <si>
    <t>I-5/OR 217 Interchange</t>
  </si>
  <si>
    <t>I-5/OR 217 Interchange Phase 2 - southbound OR 217 to SB I-5 ramp; southbound I-5 to Kruse Way loop ramp.</t>
  </si>
  <si>
    <t>OR 99W Transportation System Management and Operations</t>
  </si>
  <si>
    <t>Implement new Transportation System Management and Operations projects on OR 99W.</t>
  </si>
  <si>
    <t>Various</t>
  </si>
  <si>
    <t>I-5 South operational improvements</t>
  </si>
  <si>
    <t>Improve operations.</t>
  </si>
  <si>
    <t>Construct improvements to address recurring bottlenecks on I-5 south of the central city.  Specific improvements as identified in operational analysis, Mobility Corridor analysis and refinement planning.</t>
  </si>
  <si>
    <t>I-205 operational improvements</t>
  </si>
  <si>
    <t>Construct improvements to address recurring bottlenecks on I-205.  Specific improvements as identified in operational analysis, Mobility Corridor analysis and refinement planning.</t>
  </si>
  <si>
    <t>Airport Way Terminal  Entrance Roadway Relocation</t>
  </si>
  <si>
    <t>OR 217: Braid OR 217 ramps between Beaverton-Hillsdale Hwy. and Allen Blvd. in both directions.</t>
  </si>
  <si>
    <t>Beaverton-Hillsdale Hwy.</t>
  </si>
  <si>
    <t>Allen Blvd.</t>
  </si>
  <si>
    <t>Address safety and mobility.</t>
  </si>
  <si>
    <t>Braid OR 217 ramps between Beaverton-Hillsdale Highway and Allen Boulevard in both directions.</t>
  </si>
  <si>
    <t>I-84: Extend Halsey exit lane to I-205 NB exit</t>
  </si>
  <si>
    <t>Halsey exit</t>
  </si>
  <si>
    <t>I-205 NB exit</t>
  </si>
  <si>
    <t>Relieve congestion at I-84/I-205 interchange, and possibly all the way back to I-5/I-84 interchange.</t>
  </si>
  <si>
    <t>I-84 Lane Extension:  Halsey to I-205 NB ramp.</t>
  </si>
  <si>
    <t>I-5 from I-405 to I-84 (Rose Quarter/Lloyd District) Right-of-way</t>
  </si>
  <si>
    <t>Acquire right-of-way to improve safety and operations on I-5, connection between I-84 and I-5, and access to the Lloyd District and Rose Quarter.</t>
  </si>
  <si>
    <t xml:space="preserve">Preserve right-of-way for Phase 1 of Sunrise Project. </t>
  </si>
  <si>
    <t>I-5/Wilsonville Road Interchange</t>
  </si>
  <si>
    <t>Hubbard cut-off</t>
  </si>
  <si>
    <t>Wilsonville Road</t>
  </si>
  <si>
    <t>Improve interchange operations and extend auxiliary lane from Hubbard cut-off to Wilsonville.</t>
  </si>
  <si>
    <t>Reconstruct all interchange ramps and improve Wilsonville Road at interchange.  Add NB auxiliary lane from Hubbard cut-off to Wilsonville Rd.</t>
  </si>
  <si>
    <t>I-5 Delta Park Phase 1</t>
  </si>
  <si>
    <t>Widen I-5 to 3 lanes and realign ramps.</t>
  </si>
  <si>
    <t>OR 217: Sunset Hwy to TV Hwy</t>
  </si>
  <si>
    <t>OR 8</t>
  </si>
  <si>
    <t>Widen OR 217 and structures.</t>
  </si>
  <si>
    <t>I-5 North Macadam</t>
  </si>
  <si>
    <t>I-5/Macadam interchange</t>
  </si>
  <si>
    <t>Improve safety and access.</t>
  </si>
  <si>
    <t>Construct improvements in North Macadam/South Waterfront area to enhance safety and access.</t>
  </si>
  <si>
    <t>US 26W Cornell to 185th</t>
  </si>
  <si>
    <t>Cornell Rd</t>
  </si>
  <si>
    <t>Widen US 26 to 6 lanes from Cornell Rd. to 185th Ave.</t>
  </si>
  <si>
    <t>US 26E Springwater at grade intersection</t>
  </si>
  <si>
    <t>Provide access to Springwater Industrial area.</t>
  </si>
  <si>
    <t>Construct at-grade intersection connecting Springwater area to US 26.</t>
  </si>
  <si>
    <t>I-5 from I-405 to I-84 (Rose Quarter/Lloyd District) Construction</t>
  </si>
  <si>
    <t>Construct improvements to enhance safety and operations on I-5, connection between I-84 and I-5, and access to the Lloyd District and Rose Quarter.</t>
  </si>
  <si>
    <t>Improve access to Columbia Corridor industrial area, reduce current congestion at interchange.</t>
  </si>
  <si>
    <t>Improve eastbound off-ramp, widen South Frontage Road, , improve intersection at Graham Road.  Also includes initial reconstruction of west end of interchange (NW Marine Dr.)</t>
  </si>
  <si>
    <t>New interchange on US 26 to serve industrial area.</t>
  </si>
  <si>
    <t>Callister Road</t>
  </si>
  <si>
    <t>267th Ave.</t>
  </si>
  <si>
    <t>Provide access to Springwater Community.</t>
  </si>
  <si>
    <t>I-205/Airport Way interchange</t>
  </si>
  <si>
    <t>I-205 and Airport Way</t>
  </si>
  <si>
    <t>Improve interchange operations and capacity.</t>
  </si>
  <si>
    <t>Implement recommendations consistent with I-205/Airport Way Study.</t>
  </si>
  <si>
    <t>Improve I-5/Columbia River bridge</t>
  </si>
  <si>
    <t>Victory Blvd.</t>
  </si>
  <si>
    <t>Washington state line</t>
  </si>
  <si>
    <t>Engineering, right-of-way acquisition, and construction to improve capacity and operations.</t>
  </si>
  <si>
    <t>Replace I-5/Columbia River bridges and improve interchanges on I-5.</t>
  </si>
  <si>
    <t>I-5 from I-405 to I-84 (Rose Quarter/Lloyd District) Planning and PE</t>
  </si>
  <si>
    <t>Greeley St.</t>
  </si>
  <si>
    <t>Improve safety and operations on I-5, connection between I-84 and I-5, and access to the Lloyd District and Rose Quarter.</t>
  </si>
  <si>
    <t>Address existing congestion and safety problems in Sunrise corridor; serve planned growth in Damascus TC; and provide improved access to I-205 for Clackamas Industrial Area.</t>
  </si>
  <si>
    <t>Improve statewide mobility and access to Portland metropolitan area.</t>
  </si>
  <si>
    <t>Elligsen Road</t>
  </si>
  <si>
    <t xml:space="preserve">Significant localized congestion occurs at the merge point of the I-205 SB ramp connection to SB I-5. This has prompted concerns that the anticipated benefits of scheduled construction of a permanent auxiliary lane in each direction on I-205, between I-5. </t>
  </si>
  <si>
    <t>US 26W:  Widen highway to 6 lanes</t>
  </si>
  <si>
    <t>185th Ave.</t>
  </si>
  <si>
    <t>Cornelius Pass Road</t>
  </si>
  <si>
    <t>Increase capacity.</t>
  </si>
  <si>
    <t>Widen highway to 6 lanes.</t>
  </si>
  <si>
    <t>I-5 Delta Park Phase 2</t>
  </si>
  <si>
    <t>Victory</t>
  </si>
  <si>
    <t>Lombard</t>
  </si>
  <si>
    <t>Address safety and mobility, freight access to I-5, and relieve congestion.</t>
  </si>
  <si>
    <t>Construct highest priority improvements consistent with the Delta-Lombard Environmental Assessment.</t>
  </si>
  <si>
    <t>Improve to collector standards, and signalize Sager @172nd.</t>
  </si>
  <si>
    <t>Foster South: new road</t>
  </si>
  <si>
    <t>County Line</t>
  </si>
  <si>
    <t>Build new road section to collector standards.</t>
  </si>
  <si>
    <t>southern boundary of Pleasant Valley</t>
  </si>
  <si>
    <t>Improve 162nd to collector standards, add signal at Foster @ 162nd.</t>
  </si>
  <si>
    <t>Giese</t>
  </si>
  <si>
    <t>Cheldelin</t>
  </si>
  <si>
    <t>Improve 182nd to collector standards.</t>
  </si>
  <si>
    <t>Jenne Rd.</t>
  </si>
  <si>
    <t>Improve Foster Rd. to Minor Arterial (Parkway) standards, 2 lanes, with turn pockets where appropriate.</t>
  </si>
  <si>
    <t>172nd: Cheldelin south to Pleasant Valley boundary</t>
  </si>
  <si>
    <t>So. Boundary of Pleasant Valley</t>
  </si>
  <si>
    <t>Improve 172nd Ave. to major arterial standards.</t>
  </si>
  <si>
    <t>Richey/Foster Connection</t>
  </si>
  <si>
    <t>Intersection Richey/Foster</t>
  </si>
  <si>
    <t>Connects Richey and Foster.</t>
  </si>
  <si>
    <t>Construct roundabout and related improvements to Foster.</t>
  </si>
  <si>
    <t>Jenne/Foster</t>
  </si>
  <si>
    <t>Intersection Jenne/Foster</t>
  </si>
  <si>
    <t>Improve intersection.</t>
  </si>
  <si>
    <t>Add second EB left turn lane.  Requires widening of Jenne North.</t>
  </si>
  <si>
    <t>174th/Powell</t>
  </si>
  <si>
    <t>Intersection of 174th/Powell</t>
  </si>
  <si>
    <t>Improve intersection to 5 lane section.</t>
  </si>
  <si>
    <t>Collector 72 (Knapp)</t>
  </si>
  <si>
    <t>Build new road to green street collector standards.</t>
  </si>
  <si>
    <t>Community Street 72</t>
  </si>
  <si>
    <t>Binford Parkway</t>
  </si>
  <si>
    <t>Build new road to green street collector standards</t>
  </si>
  <si>
    <t>Build new road to green street community standards.</t>
  </si>
  <si>
    <t>East Buttes Loop Trail: From Springwater Trail to Rodlun Road</t>
  </si>
  <si>
    <t>Rodlun Road</t>
  </si>
  <si>
    <t>Expand trails network and interconnect trails</t>
  </si>
  <si>
    <t>Construct new shared use trail (12' wide pervious asphalt)</t>
  </si>
  <si>
    <t>East Buttes Loop Trail: From Rodlun Road to 190th</t>
  </si>
  <si>
    <t>Division St. Multimodal Improvements</t>
  </si>
  <si>
    <t>Wallula</t>
  </si>
  <si>
    <t xml:space="preserve">west city limits </t>
  </si>
  <si>
    <t>Improve multimodal use.</t>
  </si>
  <si>
    <t>Retrofit street to add bicylce facilities, sidewalks, and explore other multimodal facilities and connections.</t>
  </si>
  <si>
    <t>2040 Corridor</t>
  </si>
  <si>
    <t>SE 174th N/S Improvements</t>
  </si>
  <si>
    <t>174th/Jenne</t>
  </si>
  <si>
    <t>New roadway</t>
  </si>
  <si>
    <t>I-405</t>
  </si>
  <si>
    <t>Principal Arterial</t>
  </si>
  <si>
    <t>Troutdale Interchange (Exit 17) Improvements</t>
  </si>
  <si>
    <t>Troutdale interchange (Exit 17)</t>
  </si>
  <si>
    <t>Hogan: Powell to Burnside boulevard improvements plus three intersection improvements</t>
  </si>
  <si>
    <t>Improve multimodal options and reduce congestion at intersections.</t>
  </si>
  <si>
    <t>Improve to boulevard standards, and intersection improvements at Burnside, Division and Powell.</t>
  </si>
  <si>
    <t>San Rafael, 181st to 201st</t>
  </si>
  <si>
    <t>Eliminate system gap.</t>
  </si>
  <si>
    <t>Complete collector and remove frontage road.</t>
  </si>
  <si>
    <t>Wilkes St., 181st to 192nd</t>
  </si>
  <si>
    <t>192nd</t>
  </si>
  <si>
    <t>Improve industrial area circulation and freight mobility.</t>
  </si>
  <si>
    <t>Improve Wilkes to collector standards and provide slip ramp connection from Eastbound I-84 on ramp.</t>
  </si>
  <si>
    <t>Pedestrian enhancements</t>
  </si>
  <si>
    <t>162nd/Bside, and</t>
  </si>
  <si>
    <t>181st Burnside</t>
  </si>
  <si>
    <t>Improve pedestrian facilities.</t>
  </si>
  <si>
    <t>Pedestrian enhancements.</t>
  </si>
  <si>
    <t>Signalize intersections</t>
  </si>
  <si>
    <t>Improve circulation on arterials to enhance safety.</t>
  </si>
  <si>
    <t>Signalize intersections.</t>
  </si>
  <si>
    <t>Hogan, Powell Blvd to Palmquist</t>
  </si>
  <si>
    <t>Palmquist</t>
  </si>
  <si>
    <t>Improve function of Hogan.</t>
  </si>
  <si>
    <t>Improve to arterial standards.</t>
  </si>
  <si>
    <t>Towle Ave. Butler Rd. to Binford Lake</t>
  </si>
  <si>
    <t>Binford Lake Parkway</t>
  </si>
  <si>
    <t>Improve area circulation and address congestion likely to result from Pleasant Valley development.</t>
  </si>
  <si>
    <t>Improve to collector standards.  Add roundabout at Towle/Binford.</t>
  </si>
  <si>
    <t>190th:30th to So. Boundary of Pleasant Valley</t>
  </si>
  <si>
    <t>30th</t>
  </si>
  <si>
    <t>Southern boundary of Pleasant Valley</t>
  </si>
  <si>
    <t>Provide access to Pleasant Valley.</t>
  </si>
  <si>
    <t>Improve existing road to major arterial standards, signalize 190th @ Giese, Butler, Richey, Cheldelin.</t>
  </si>
  <si>
    <t>Cheldelin: 172nd to 190th</t>
  </si>
  <si>
    <t>190th</t>
  </si>
  <si>
    <t>Improve existing road to minor arterial standards, signalize Cheldelin at 172nd, 182nd, and Foster.</t>
  </si>
  <si>
    <t>Clatsop: New extension</t>
  </si>
  <si>
    <t>162nd</t>
  </si>
  <si>
    <t>Extend Clatsop into Pleasant Valley, and construct bridge.</t>
  </si>
  <si>
    <t>Clatsop: Improvements</t>
  </si>
  <si>
    <t>Portland Boundary</t>
  </si>
  <si>
    <t>Improve Clatsop to minor arterial standards, and signalize Clatsop at 162nd.</t>
  </si>
  <si>
    <t>Richey</t>
  </si>
  <si>
    <t>Improve to collector standards, and signalize 190th/Richey.</t>
  </si>
  <si>
    <t>Sager</t>
  </si>
  <si>
    <t>Foster</t>
  </si>
  <si>
    <t>181st Ave. at Halsey</t>
  </si>
  <si>
    <t>181st/Halsey</t>
  </si>
  <si>
    <t>add 2nd LT lane to N &amp; S legs, add RT lane to EB WB SB.</t>
  </si>
  <si>
    <t>181st at I-84</t>
  </si>
  <si>
    <t>181st/I-84</t>
  </si>
  <si>
    <t>Freight mobility improvements subject to refinement study.</t>
  </si>
  <si>
    <t>181st at Sandy, at Stark</t>
  </si>
  <si>
    <t>At Sandy: Northbound right turn, 2nd westbound left turn. Overlap eastbound right turn.  At Stark, add 2nd left turn lane on east and west legs.</t>
  </si>
  <si>
    <t>181st (182nd) at Division/Powell Intersections</t>
  </si>
  <si>
    <t>181st at Division, Powell</t>
  </si>
  <si>
    <t>At Division: add second westbound left turn lane (TIF P1). At Powell, add northbound and southbound double left turn lanes (TIF P2 and TSP8).At Powell add SB and NB lanes.</t>
  </si>
  <si>
    <t>192nd Ave. Wilkes to Halsey</t>
  </si>
  <si>
    <t>192/Wilkes</t>
  </si>
  <si>
    <t>192/Halsey</t>
  </si>
  <si>
    <t>Improve to collector street standards.</t>
  </si>
  <si>
    <t>Powell Valley</t>
  </si>
  <si>
    <t>Reduce congestion and facilitate access to Springwater community.</t>
  </si>
  <si>
    <t>Widen road and add improvements.</t>
  </si>
  <si>
    <t>Bike signs</t>
  </si>
  <si>
    <t>various locations</t>
  </si>
  <si>
    <t>Enhance bike travel by adding directional signs.</t>
  </si>
  <si>
    <t>Add directional signs to bike network.</t>
  </si>
  <si>
    <t>Burnside at Powell</t>
  </si>
  <si>
    <t>At Powell: eliminate EB and WB left turn lanes.</t>
  </si>
  <si>
    <t>Ped to Max: Hood St.</t>
  </si>
  <si>
    <t>Eliminate barriers to multi-modal use of Hood Street.</t>
  </si>
  <si>
    <t>Improve ped access/multi-modal on Hood St.</t>
  </si>
  <si>
    <t>Civic Neighborhood TOD</t>
  </si>
  <si>
    <t xml:space="preserve"> 16th and NW Norman</t>
  </si>
  <si>
    <t>Improve Civic Neighborhood connectivity.</t>
  </si>
  <si>
    <t>Support construction of street infrastructure improvements.</t>
  </si>
  <si>
    <t>Transit: Columbia Corridor TMA</t>
  </si>
  <si>
    <t>Enhance mass transit multi-modal opportunities.</t>
  </si>
  <si>
    <t>Transit/bus service improvements, 2 locations.</t>
  </si>
  <si>
    <t>Glisan, 181st to 202</t>
  </si>
  <si>
    <t>Enhance bicycling opportunities and promote safe multi-modal travel.</t>
  </si>
  <si>
    <t>Retrofit bikelanes.</t>
  </si>
  <si>
    <t>Safe walking routes, missing links</t>
  </si>
  <si>
    <t>Eliminate gaps in connectivity in system.</t>
  </si>
  <si>
    <t>Construct missing links and safe routes to school.</t>
  </si>
  <si>
    <t>Hogan Rd. at Stark St.</t>
  </si>
  <si>
    <t>Improve functioning of Hogan.</t>
  </si>
  <si>
    <t>Add right turn lanes on all approaches and second northbound and southbound left turns.</t>
  </si>
  <si>
    <t>Upgrade street to urban standards w. sidewalks, bikelanes, and add roundabout or traffic signal at 172nd/Foster.</t>
  </si>
  <si>
    <t>Giese Rd. Improvements</t>
  </si>
  <si>
    <t>182nd Ave.</t>
  </si>
  <si>
    <t>190th Ave.</t>
  </si>
  <si>
    <t>Foster Rd. Bridge</t>
  </si>
  <si>
    <t>Construct bridge crossing.</t>
  </si>
  <si>
    <t>Giese Rd. Extension Bridge</t>
  </si>
  <si>
    <t>Butler Rd. Extension and Bridge</t>
  </si>
  <si>
    <t>Binford</t>
  </si>
  <si>
    <t>Rodlun</t>
  </si>
  <si>
    <t>Construct new Butler road extension and  bridge crossing.</t>
  </si>
  <si>
    <t>Eastman at Division</t>
  </si>
  <si>
    <t>Improve functioning of intersection and reduce congestion.</t>
  </si>
  <si>
    <t>Add 2nd NB and SB LT lanes.</t>
  </si>
  <si>
    <t>Eastman at Stark</t>
  </si>
  <si>
    <t>Add EB and NB RT lanes and 2nd NB and SB LT lanes.</t>
  </si>
  <si>
    <t>Rugg Rd. Ext.</t>
  </si>
  <si>
    <t>Orient Dr.</t>
  </si>
  <si>
    <t>Provide congestion relief and facilitate Springwater Industrial economic development.</t>
  </si>
  <si>
    <t>Construction of new roadway that adds e/w capacity in vicinity Rugg Rd and connects Springwater Industrial area to Highway 26.</t>
  </si>
  <si>
    <t>252nd Ave.</t>
  </si>
  <si>
    <t>Rugg Rd.</t>
  </si>
  <si>
    <t>242nd. Ave.</t>
  </si>
  <si>
    <t>Springwater Road Section 4</t>
  </si>
  <si>
    <t>Economic development and implementation of Springwater Plan.</t>
  </si>
  <si>
    <t>Construction of new street for implementation of Springwater Plan.</t>
  </si>
  <si>
    <t>Palmquist Rd.</t>
  </si>
  <si>
    <t>Springwater Road Section 7</t>
  </si>
  <si>
    <t>Springwater Road Section 8</t>
  </si>
  <si>
    <t>Springwater Road Section 9</t>
  </si>
  <si>
    <t>Springwater Road Section 10</t>
  </si>
  <si>
    <t>Telford Rd.</t>
  </si>
  <si>
    <t>Springwater Road Section 11</t>
  </si>
  <si>
    <t>Improvement of existing roadway to arterial 4 lane standards.</t>
  </si>
  <si>
    <t>Springwater Boundary</t>
  </si>
  <si>
    <t>Improvement of existing roadway to collector standards, add bike and ped facilities, intersection improvements.</t>
  </si>
  <si>
    <t>282nd Ave.</t>
  </si>
  <si>
    <t>201st RR Bridge at I-84</t>
  </si>
  <si>
    <t>201st/I-84</t>
  </si>
  <si>
    <t>"</t>
  </si>
  <si>
    <t>Remove a bottleneck in multi-modal system and facilitate implementation of Gresham Fairview Trail.</t>
  </si>
  <si>
    <t>Construct new RR bridge to accommodate alternative modes.</t>
  </si>
  <si>
    <t>181st Ave. Sandy to I-84</t>
  </si>
  <si>
    <t>Reduce congestion and facilitate freight movement.</t>
  </si>
  <si>
    <t>Add southbound aux lane &amp; widen RR overcrossing.</t>
  </si>
  <si>
    <t>162nd at Stark St.</t>
  </si>
  <si>
    <t xml:space="preserve"> </t>
  </si>
  <si>
    <t>Reduce congestion.</t>
  </si>
  <si>
    <t>Exclusive southbound and eastbound right turns at Stark.</t>
  </si>
  <si>
    <t>202nd</t>
  </si>
  <si>
    <t>Address congestion, promote economic development.</t>
  </si>
  <si>
    <t>181st Ave. Widening</t>
  </si>
  <si>
    <t>EB on-ramp to I-84</t>
  </si>
  <si>
    <t>Optimize freeway ramp utilization.</t>
  </si>
  <si>
    <t>Widens street to three lanes southbound.</t>
  </si>
  <si>
    <t>181st Ave. Intersection Improvement (181st/Glisan)</t>
  </si>
  <si>
    <t>Optimize intersection operation.</t>
  </si>
  <si>
    <t>Improve Intersection.</t>
  </si>
  <si>
    <t>181st Ave. Intersection Improvement (181st/Burnside)</t>
  </si>
  <si>
    <t>181st/Burnside</t>
  </si>
  <si>
    <t>162nd Ave. Imps. Plus TIF project</t>
  </si>
  <si>
    <t>Glisan</t>
  </si>
  <si>
    <t>Reconstruct, widen to 5 lanes, plus EB RT at Glisan.</t>
  </si>
  <si>
    <t>201st: Halsey to Sandy</t>
  </si>
  <si>
    <t>Sandy</t>
  </si>
  <si>
    <t>Improve to collector standards, signalize 201st/Sandy Blvd.</t>
  </si>
  <si>
    <t>2 Birdsdale Projects, at Division,</t>
  </si>
  <si>
    <t>at Division</t>
  </si>
  <si>
    <t>at Stark</t>
  </si>
  <si>
    <t>Division: SB, EB turn lanes.  At Stark: add 2nd NB LT lane and exclusive RT lane.</t>
  </si>
  <si>
    <t xml:space="preserve">190th </t>
  </si>
  <si>
    <t>Provide congestion relief and improve multimodal facilities.</t>
  </si>
  <si>
    <t>181st Ave. Improvements</t>
  </si>
  <si>
    <t>Yamhill</t>
  </si>
  <si>
    <t>Rockwood TC Ped and Ped to Max:188th LRT Stations and Ped to Max</t>
  </si>
  <si>
    <t>Complete gaps in pedestrian/transit system.</t>
  </si>
  <si>
    <t>Halsey St. Improvements</t>
  </si>
  <si>
    <t>201st</t>
  </si>
  <si>
    <t>Provide congestion relief and multimodal improvements.</t>
  </si>
  <si>
    <t>Widen to 4 lanes w. sidewalks and bikelanes.</t>
  </si>
  <si>
    <t>Burnside SC Pedestrian Imps.</t>
  </si>
  <si>
    <t>172nd, 197th, Glisan, Stark &amp; intersecting streets</t>
  </si>
  <si>
    <t>Complete gaps in bicycle/pedestrian system.</t>
  </si>
  <si>
    <t>Butler Rd. Improvements</t>
  </si>
  <si>
    <t>Towle Rd.</t>
  </si>
  <si>
    <t>Improve road to collector standards and improve Towle/Butler intersection.</t>
  </si>
  <si>
    <t>Improve Butler Rd. in new alignment to collector standards, at intersection, add northbound and westbound turn pockets and signalize.</t>
  </si>
  <si>
    <t>Foster Rd. Extension (north)</t>
  </si>
  <si>
    <t>Jenne</t>
  </si>
  <si>
    <t>172nd</t>
  </si>
  <si>
    <t>Provide congestion relief and facilitate Pleasant Valley economic development.</t>
  </si>
  <si>
    <t>New north extension of Foster.</t>
  </si>
  <si>
    <t>Giese Rd. Extension</t>
  </si>
  <si>
    <t>182nd</t>
  </si>
  <si>
    <t>New ext. of Giese Rd. to Foster Road.</t>
  </si>
  <si>
    <t xml:space="preserve">Giese Rd. </t>
  </si>
  <si>
    <t>Upgrade street to urban standards w. sidewalks, bikelanes.</t>
  </si>
  <si>
    <t>Butler Rd.</t>
  </si>
  <si>
    <t>Cheldelin Rd.</t>
  </si>
  <si>
    <t>Roberts</t>
  </si>
  <si>
    <t>Bring to collector street standards.</t>
  </si>
  <si>
    <t>Brings to standards, adds pedestrian, bicycle facilities, improves Regner/Butler intersection by adding NB left-turn pocket and signalizing intersection.</t>
  </si>
  <si>
    <t>major arterial</t>
  </si>
  <si>
    <t>Orient Dr. Imps.</t>
  </si>
  <si>
    <t>South City Limits</t>
  </si>
  <si>
    <t>Improve to arterial 4 lane standards.</t>
  </si>
  <si>
    <t>Upgrades to arterial 4 lane standards.</t>
  </si>
  <si>
    <t>Highland/190th Rd. Widening</t>
  </si>
  <si>
    <t>200' south of SW 11th</t>
  </si>
  <si>
    <t>Ending at the intersection of Pleasant View Dr./SE 190th and Butler</t>
  </si>
  <si>
    <t>Bring to arterial 5 lane standards.</t>
  </si>
  <si>
    <t>Reconstruct and widen street to five lanes with sidewalks and bike lanes.  Widen and determine the appropriate cross-section for Highland Drive and Pleasant View Drive from Powell Boulevard to 190th Ave..</t>
  </si>
  <si>
    <t>Burnside St. Improvements</t>
  </si>
  <si>
    <t>NE Wallula St.</t>
  </si>
  <si>
    <t>Hogan</t>
  </si>
  <si>
    <t>Major Aterial</t>
  </si>
  <si>
    <t>Bring to boulevard standards.</t>
  </si>
  <si>
    <t>Complete boulevard design improvements Wallula to Hogan (2004 RTP 2048), also improve intersection of Burnside at Division (2002 TSP #15) by adding eastbound RT and signal, and also improve the intersection of Burnside and Hogan (2004 RTP #2032).</t>
  </si>
  <si>
    <t>Max Trail</t>
  </si>
  <si>
    <t>Cleveland</t>
  </si>
  <si>
    <t>Ruby Junction</t>
  </si>
  <si>
    <t>Expand shared use path network.</t>
  </si>
  <si>
    <t>Construct new shared use path.</t>
  </si>
  <si>
    <t>Halsey</t>
  </si>
  <si>
    <t>Address gaps in Springwater Trail.</t>
  </si>
  <si>
    <t>Springwater trail connect. incl. Trailhead @ Marine Dr.</t>
  </si>
  <si>
    <t>Springwater Trail Connections</t>
  </si>
  <si>
    <t>Pl. View/190th</t>
  </si>
  <si>
    <t>Provide access to trail.</t>
  </si>
  <si>
    <t>Provide ped, bike and equestrian access to regional trail.</t>
  </si>
  <si>
    <t>Main City Park Trailhead</t>
  </si>
  <si>
    <t>Main City Park</t>
  </si>
  <si>
    <t>Improve access to trail.</t>
  </si>
  <si>
    <t>Improves parking lot, facilities (MTIP project).</t>
  </si>
  <si>
    <t>Gresham RC Ped and Ped to Max</t>
  </si>
  <si>
    <t>all stations</t>
  </si>
  <si>
    <t>Improve access to Max line.</t>
  </si>
  <si>
    <t>Improve sidewalks, lighting, crossings, bus shelters, benches.</t>
  </si>
  <si>
    <t>Phase 3 Signal Optimization</t>
  </si>
  <si>
    <t>System Wide</t>
  </si>
  <si>
    <t>Improve functioning of signals, add signboards.</t>
  </si>
  <si>
    <t>Optimize signals, provide message boards.</t>
  </si>
  <si>
    <t>Sandy Blvd. Widening</t>
  </si>
  <si>
    <t>181st Ave.</t>
  </si>
  <si>
    <t>Rehabilitate mechanical system, approach structure, corrosion control, phase 1 seismic.</t>
  </si>
  <si>
    <t>Hawthorne Bridge Rehabilitation</t>
  </si>
  <si>
    <t>Sellwood Bridge Replacement</t>
  </si>
  <si>
    <t>S.E. Tacoma St.</t>
  </si>
  <si>
    <t>Final Engineering and ROW acquisition phase of bridge replacement.</t>
  </si>
  <si>
    <t>East Buttes Powerline Trail</t>
  </si>
  <si>
    <t>Springwater/Gresham-Fairview trail</t>
  </si>
  <si>
    <t>Clackamas Greenway</t>
  </si>
  <si>
    <t>Address transportation needs due to growth in Happy Valley, Pleasant Valley and Damascus; link Gresham to the Clackamas River. Build portion of trail within Gresham City Limits.</t>
  </si>
  <si>
    <t>Build trail linking Gresham and the Clackamas River.</t>
  </si>
  <si>
    <t>Glisan St. Multi-modal Improvements</t>
  </si>
  <si>
    <t>Reconstruct Glisan Street to provide multimodal connection between Gresham-Fairview Trail and Salish Ponds Natural Area.  Include bike lanes, sidewalks, two travel lanes in each direction, and on-street parking.  Design green-street treatment for drainage improvements, including Fairview Creek culvert replacement.  South side of Glisan St is in Gresham, north is City of Fairview.</t>
  </si>
  <si>
    <t>Civic Neighborhood. LRT station plaza</t>
  </si>
  <si>
    <t xml:space="preserve">Max line west of City Hall </t>
  </si>
  <si>
    <t>728' to the northwest</t>
  </si>
  <si>
    <t>Add new light rail station.</t>
  </si>
  <si>
    <t>Constructs new light rail station to max blue line.</t>
  </si>
  <si>
    <t>Palmquist Rd. Improvements</t>
  </si>
  <si>
    <t>Provide congestion relief.</t>
  </si>
  <si>
    <t>Improves to five lane collector standards, intersection improvements.</t>
  </si>
  <si>
    <t>Burnside Rd. Blvd Improvements</t>
  </si>
  <si>
    <t>181st</t>
  </si>
  <si>
    <t>197th</t>
  </si>
  <si>
    <t>Provide congestion relief, economic development.</t>
  </si>
  <si>
    <t>Complete boulevard improvements.</t>
  </si>
  <si>
    <t>Cleveland St. Reconstruction.</t>
  </si>
  <si>
    <t>Powell</t>
  </si>
  <si>
    <t>Burnside</t>
  </si>
  <si>
    <t>Reconstruct street.</t>
  </si>
  <si>
    <t>Reconstructs street from Burnside to Powell.</t>
  </si>
  <si>
    <t>Wallula St. Reconstruction, + intersections</t>
  </si>
  <si>
    <t>Stark</t>
  </si>
  <si>
    <t>Widen road, add curb/gutter, sidewalks.  At Burnside, add northbound, southbound, left turn lanes.  Signalize Stark.</t>
  </si>
  <si>
    <t>Bull Run Rd.. Reconstruction</t>
  </si>
  <si>
    <t>Bring to community street standards.</t>
  </si>
  <si>
    <t>Brings to standards, adds pedestrian, bicycle facilities.</t>
  </si>
  <si>
    <t>Regner Rd. Reconstruction</t>
  </si>
  <si>
    <t>Reconstruct Marine Drive between Intelachen and the frontage roads in Troutdale.</t>
  </si>
  <si>
    <t>Construct new road north of I-84, Exit 16</t>
  </si>
  <si>
    <t>Provide connection to CCRD industrial area.</t>
  </si>
  <si>
    <t>257th Ave. Pedestrian improvements at intersections and mid-block crossings</t>
  </si>
  <si>
    <t>Cherry Park Rd. north</t>
  </si>
  <si>
    <t>Provide safe pedestrian access.</t>
  </si>
  <si>
    <t>Improve sidewalks, crossings, lighting and bus stops.</t>
  </si>
  <si>
    <t>Beaver Creek Culvert Replacement</t>
  </si>
  <si>
    <t>Cochran Rd.</t>
  </si>
  <si>
    <t>Remove culverts and replace with fish friendly structures.</t>
  </si>
  <si>
    <t>Replace culverts with fish friendly structures allowing for passage to federally endangered species</t>
  </si>
  <si>
    <t>Pedestrian Improvements</t>
  </si>
  <si>
    <t>Gap in pedestrian system.</t>
  </si>
  <si>
    <t>Install pedestrian improvements--crossings, lighting, sidewalks.</t>
  </si>
  <si>
    <t>Hampton Rd.</t>
  </si>
  <si>
    <t>Reconstruct road to arterial standards with 1 travel lanes in each direction, center turn lane/median, sidewalks and bicycle lanes.</t>
  </si>
  <si>
    <t>Fish passage culvert replacement</t>
  </si>
  <si>
    <t>Fairview and Arata Creeks</t>
  </si>
  <si>
    <t>Fish Passage.</t>
  </si>
  <si>
    <t>Replace 5 culverts with fish friendly structures allowing for passage to federally endangered species.</t>
  </si>
  <si>
    <t>40 Mile Loop Trail</t>
  </si>
  <si>
    <t>Gresham/Fairview Trail</t>
  </si>
  <si>
    <t>Graham Rd</t>
  </si>
  <si>
    <t>Construct new bike/ped facility.</t>
  </si>
  <si>
    <t>Complete gaps in 40-Mile Loop Trail within CCRD, and construct trailhead.</t>
  </si>
  <si>
    <t>Beaver Creek Trail</t>
  </si>
  <si>
    <t>Mt. Hood Comm. Coll.</t>
  </si>
  <si>
    <t>Construct new trail.</t>
  </si>
  <si>
    <t>Constructs new trail adjacent to Beaver Creek.</t>
  </si>
  <si>
    <t>Sundial Road Improvements</t>
  </si>
  <si>
    <t>Sundial Road</t>
  </si>
  <si>
    <t>North of Marine Drive</t>
  </si>
  <si>
    <t>Improve access to TRIP/CCRD</t>
  </si>
  <si>
    <t>Widen north of Swigert Way and construct signal and turn lanes at Graham Road.</t>
  </si>
  <si>
    <t>Swigert Way Extension</t>
  </si>
  <si>
    <t>Existing terminus</t>
  </si>
  <si>
    <t>Graham Road</t>
  </si>
  <si>
    <t>Extend Swigert Way from its existing terminus to Graham Road</t>
  </si>
  <si>
    <t>Graham Road Reconstruction Phase 1</t>
  </si>
  <si>
    <t>I-84 North Frontage Road</t>
  </si>
  <si>
    <t>Reconstruct and widen Graham Road</t>
  </si>
  <si>
    <t>Broadway Bridge Rehabilitation</t>
  </si>
  <si>
    <t>Rehabilitation and maintenance.</t>
  </si>
  <si>
    <t xml:space="preserve">Reconstruct Scholls Ferry Rd. </t>
  </si>
  <si>
    <t>Provide multi-modal facilities.</t>
  </si>
  <si>
    <t>Reconstruct Scholls Ferry Rd. to provide for bicycle and pedestrian travel; includes SW Patton intersection improvements.</t>
  </si>
  <si>
    <t>238th Ave.</t>
  </si>
  <si>
    <t>Historic Columbia River Hwy</t>
  </si>
  <si>
    <t xml:space="preserve">Address system deficiency.  </t>
  </si>
  <si>
    <t>Reconstruct Arata Rd.</t>
  </si>
  <si>
    <t>223rd Ave.</t>
  </si>
  <si>
    <t>Construct to 3 lane collector standards with center turn lane/median, sidewalks, bicycle lanes.</t>
  </si>
  <si>
    <t>Reconstruct 223rd Ave.</t>
  </si>
  <si>
    <t>Halsey St.</t>
  </si>
  <si>
    <t>Sandy Blvd</t>
  </si>
  <si>
    <t>Reconstruct 223rd Ave to major collector standards with 2 travel lanes, center turn lane/median, sidewalks and bicycle lanes.  Requires reconstruction of RR bridge under another project.</t>
  </si>
  <si>
    <t>Marine Dr.</t>
  </si>
  <si>
    <t>Improve 223rd Ave to major collector standards including 2 travel lanes, center turn lane/median, sidewalks, bicycle lanes.  Possible culvert replacement for fish passage could add $120,000 to cost.  Requires replacement of RR bridge not included in this proposal.</t>
  </si>
  <si>
    <t>Reconstruct Troutdale Rd.</t>
  </si>
  <si>
    <t>Stark St.</t>
  </si>
  <si>
    <t>Division Dr.</t>
  </si>
  <si>
    <t>Reconstruct Historic Columbia River Hwy.</t>
  </si>
  <si>
    <t>244th Ave.</t>
  </si>
  <si>
    <t>Various streets</t>
  </si>
  <si>
    <t>Replace RR Over-crossing on 223rd Ave.</t>
  </si>
  <si>
    <t>Address safety issue.</t>
  </si>
  <si>
    <t>2000' north of I-84</t>
  </si>
  <si>
    <t>Reconstruct railroad bridge on 223rd Ave, 2000' north of I-84 to accommodate wider travel lanes, sidewalks and bike lanes.</t>
  </si>
  <si>
    <t>Half mile east of 244th Ave.</t>
  </si>
  <si>
    <t>Reconstruct railroad bridge  to accommodate wider travel lanes, sidewalks and bike lanes.</t>
  </si>
  <si>
    <t>Reconstruct Cornelius Pass Rd.</t>
  </si>
  <si>
    <t>Mile Post 2.8</t>
  </si>
  <si>
    <t>Reconstruct Cornelius Pass Road including passing lane, safety, shoulder and drainage improvements.</t>
  </si>
  <si>
    <t>Wood Village Blvd Extension</t>
  </si>
  <si>
    <t>Arata Rd.</t>
  </si>
  <si>
    <t>Complete gap in system.</t>
  </si>
  <si>
    <t xml:space="preserve">Construct new extension of Wood Village Blvd as a major collector with 2 travel lanes, center turn lane/median, sidewalks and bicycle lanes.  </t>
  </si>
  <si>
    <t>Reconstruct Sandy Blvd.</t>
  </si>
  <si>
    <t>207th Ave.</t>
  </si>
  <si>
    <t>Address system deficiency.</t>
  </si>
  <si>
    <t>Reconstruct Marine Dr.</t>
  </si>
  <si>
    <t>Interlachen</t>
  </si>
  <si>
    <t>I-84</t>
  </si>
  <si>
    <t>Form a transportation management association (TMA) to provide transportation services and information on alternatives to local employers and employees</t>
  </si>
  <si>
    <t>Commuter Service to Tualatin/Sherwood</t>
  </si>
  <si>
    <t>Pedestrian access improvements</t>
  </si>
  <si>
    <t>Critical to improve safe access to transit and promote transit use. Essential to mobility challenged populations.</t>
  </si>
  <si>
    <t>Sidewalks, crosswalks and ADA improvements to transit access.</t>
  </si>
  <si>
    <t>Paved trail running parallel to the Willamette River from Willamette Park at the mount of the Tualatin River eventually to the Lake Oswego City Limits facilitating connection to the Willamette River Trail with neighboring cities as part of the Metro Region.</t>
  </si>
  <si>
    <t>19th St. Improvements</t>
  </si>
  <si>
    <t>Blankenship Rd.</t>
  </si>
  <si>
    <t>Willamette Falls Dr.</t>
  </si>
  <si>
    <t xml:space="preserve"> Provide an alternate route around I-205 to relieve traffic in 10th St. corridor.</t>
  </si>
  <si>
    <t>Improvements to include curb, gutter, pavement widening and sidewalks.</t>
  </si>
  <si>
    <t xml:space="preserve">I-205 / 10th Street Improvements </t>
  </si>
  <si>
    <t>Interchange improvement</t>
  </si>
  <si>
    <t>Construct a long-term interchange improvement (SPUI or Split Diamond)</t>
  </si>
  <si>
    <t>Lower Boones Ferry Rd.</t>
  </si>
  <si>
    <t>Madrona Street</t>
  </si>
  <si>
    <t>Kruse Way</t>
  </si>
  <si>
    <t>Lake Oswego Transit center</t>
  </si>
  <si>
    <t>Lake Oswego downtown</t>
  </si>
  <si>
    <t>Near street car</t>
  </si>
  <si>
    <t>Improve access to transit.</t>
  </si>
  <si>
    <t>Move existing transit center closer to the street car for better connectivity.</t>
  </si>
  <si>
    <t>Boones Ferry Rd bike lanes</t>
  </si>
  <si>
    <t>Country Club</t>
  </si>
  <si>
    <t>North City Limits</t>
  </si>
  <si>
    <t xml:space="preserve">Meadows Rd </t>
  </si>
  <si>
    <t xml:space="preserve">I-5 </t>
  </si>
  <si>
    <t>Enhance pedestrian options and improve safety</t>
  </si>
  <si>
    <t>Bryant Rd.</t>
  </si>
  <si>
    <t>Enhance bicycling options</t>
  </si>
  <si>
    <t>Add bike lanes</t>
  </si>
  <si>
    <t>Bike Lanes north and south bound. Improve access and connectivity to the Foothills area to enhance the future operation of the streetcar.</t>
  </si>
  <si>
    <t>Multnomah Co.</t>
  </si>
  <si>
    <t>Reconstruct Stark St. to arterial standards</t>
  </si>
  <si>
    <t>257th Ave.</t>
  </si>
  <si>
    <t>Troutdale Rd.</t>
  </si>
  <si>
    <t>Reconstruct Stark St. to minor arterial standards by widening the existing 2 lanes to provide for 4 traffic lanes, a continuous left-turn lane, bike lanes, sidewalks, and intersection improvements.</t>
  </si>
  <si>
    <t>Add one SB and NB through lane, bike lanes, and sidewalks.</t>
  </si>
  <si>
    <t>Intersection improvements.</t>
  </si>
  <si>
    <t>SB 99E/I-205 Interchange Access</t>
  </si>
  <si>
    <t>I-205 SB Ramp Terminus</t>
  </si>
  <si>
    <t>Dual left turn lanes on 99E approach to SB I-205 ramp, ramp widening to accommodate approach.</t>
  </si>
  <si>
    <t>McLoughlin Blvd. Improvements - Phase 1</t>
  </si>
  <si>
    <t>Upgrade to boulevard within Regional Center.</t>
  </si>
  <si>
    <t>Trolley Trail Bridge</t>
  </si>
  <si>
    <t>Portland Ave.</t>
  </si>
  <si>
    <t>Oregon City Clackamas R. Trail</t>
  </si>
  <si>
    <t>Regional trail would connect the proposed regional Trolley Trail to the Clackamas River Trail via an old railroad bridge spanning the Clackamas River.</t>
  </si>
  <si>
    <t>state</t>
  </si>
  <si>
    <t xml:space="preserve">Hwy. 43 Improvements </t>
  </si>
  <si>
    <t>Holly St.</t>
  </si>
  <si>
    <t>Arbor Dr.</t>
  </si>
  <si>
    <t>Enhance the functionality, safety, beauty, and efficiency of this important major roadway.</t>
  </si>
  <si>
    <t>Willamette Falls Dr./bicycle lanes and streetlights</t>
  </si>
  <si>
    <t>Hwy. 43</t>
  </si>
  <si>
    <t>10th St.</t>
  </si>
  <si>
    <t>Improve bicycle and pedestrian safety.</t>
  </si>
  <si>
    <t xml:space="preserve">Provide bike lanes, streetlights and sidewalks on a narrow roadway.  This will provide a direct connection between three town center areas (including old-town Oregon City).  Bicycle lanes will be 6' wide adjacent to 12' wide travel lanes.  </t>
  </si>
  <si>
    <t>Willamette River Greenway Trail</t>
  </si>
  <si>
    <t>Willamette Park</t>
  </si>
  <si>
    <t>Lake Oswego - Willamette River trail</t>
  </si>
  <si>
    <t>Extension of  transit service from Wilsonville to downtown Portland</t>
  </si>
  <si>
    <t>Bus Replacements</t>
  </si>
  <si>
    <t>Purchase replacement buses to ensure safe and reliable service.</t>
  </si>
  <si>
    <t>Purchase buses to replace those that are no longer safe or reliable.</t>
  </si>
  <si>
    <t>2008-2035</t>
  </si>
  <si>
    <t>Design and construct SMART offices near the Wilsonville commuter rail station</t>
  </si>
  <si>
    <t>Wilsonville SMART Fleet Services Facility</t>
  </si>
  <si>
    <t xml:space="preserve">Design and construct  a transit fleet services facility near the Wilsonville commuter rail station </t>
  </si>
  <si>
    <t>Transportation Management Association (TMA)</t>
  </si>
  <si>
    <t>Form a TMA to provide coordinated transportation services to local employers</t>
  </si>
  <si>
    <t>Address gaps in roadway, bicycle, and pedestrian system.</t>
  </si>
  <si>
    <t>Complete LID boulevard design improvements.</t>
  </si>
  <si>
    <t>Abernethy Road Sidewalk  Infill</t>
  </si>
  <si>
    <t>Washington Street</t>
  </si>
  <si>
    <t>Address gaps in pedestrian system</t>
  </si>
  <si>
    <t>Sidewalk infill improvements</t>
  </si>
  <si>
    <t>Warner Milne Road/Molalla Intersection Imp.</t>
  </si>
  <si>
    <t>Beavercreek Rd.</t>
  </si>
  <si>
    <t>Molalla Ave.</t>
  </si>
  <si>
    <t>Realign intersection</t>
  </si>
  <si>
    <t>Realign intersection per TSP, pavement preservation, integrate with utility upgrades</t>
  </si>
  <si>
    <t>McLoughlin Promenade Historic Restoration</t>
  </si>
  <si>
    <t>Singer Hill</t>
  </si>
  <si>
    <t>Tumwater</t>
  </si>
  <si>
    <t>Multi-Use Path</t>
  </si>
  <si>
    <t>Historic preservation</t>
  </si>
  <si>
    <t>Holcomb Rd.</t>
  </si>
  <si>
    <t>Newell Creek Canyon Trail (East)</t>
  </si>
  <si>
    <t>Hwy 213 and Redland Rd.</t>
  </si>
  <si>
    <t>Regional connections; improve bicycle and pedestrian safety and access.</t>
  </si>
  <si>
    <t>Project development and right-of-way acquisition for regional trail to follow the Oregon City-Molalla interurban railroad bench on the east side of Newell Creek Canyon.</t>
  </si>
  <si>
    <t>Oregon City Loop Trail</t>
  </si>
  <si>
    <t>Beaver Lake Trail</t>
  </si>
  <si>
    <t>Oregon City UGB</t>
  </si>
  <si>
    <t>Regional trail would travel from Clackamas Community College through the Oregon City High School campus to the airstrip area. The trail would skirt the golf course area and continue to  Beaver Lake.</t>
  </si>
  <si>
    <t>Barlow Rd. Trail</t>
  </si>
  <si>
    <t>Oregon City limits</t>
  </si>
  <si>
    <t>Regional trail would follow the perceptive alignment of the historic Barlow Road from Abernethy Green to the Oregon City UGB.  The trail would primarily utilize existing and proposed roadways.</t>
  </si>
  <si>
    <t>Hwy. 213 - Phase 2</t>
  </si>
  <si>
    <t>Add through lane in both directions.</t>
  </si>
  <si>
    <t>Molalla Ave. Frequent Bus</t>
  </si>
  <si>
    <t>Oregon City Transit Center</t>
  </si>
  <si>
    <t>Relieve congestion.</t>
  </si>
  <si>
    <t>Improve sidewalks, lighting, crossings,  bus shelters and benches.</t>
  </si>
  <si>
    <t>Oregon City TMA Startup Program</t>
  </si>
  <si>
    <t>Oregon City Regional Center</t>
  </si>
  <si>
    <t>Implements a transportation management association program with employers.</t>
  </si>
  <si>
    <t>Willamette River Shared-Use Path</t>
  </si>
  <si>
    <t xml:space="preserve">Blue Heron </t>
  </si>
  <si>
    <t>Construct shared use path.</t>
  </si>
  <si>
    <t>Hwy. 213 - Phase 1</t>
  </si>
  <si>
    <t>Conway Dr.</t>
  </si>
  <si>
    <t>Complete gap.</t>
  </si>
  <si>
    <t>Improve east-west connectivity and provide congestion relief to Sunnyside Rd. and 172nd Ave.  Provides access to current and planned commercial and employment areas</t>
  </si>
  <si>
    <t>McLoughlin Blvd. Improvements - Phase 3</t>
  </si>
  <si>
    <t>Railroad Tunnel</t>
  </si>
  <si>
    <t>Multimodal gap in Regional Center.</t>
  </si>
  <si>
    <t>Complete boulevard design improvements and viaduct improvements.</t>
  </si>
  <si>
    <t>Molalla Ave. Streetscape Improvements Phase 3</t>
  </si>
  <si>
    <t>Holmes</t>
  </si>
  <si>
    <t>Warner Milne</t>
  </si>
  <si>
    <t>Address gap.</t>
  </si>
  <si>
    <t xml:space="preserve">Streetscape improvements including widening sidewalks, sidewalk infill, ADA accessibility, bike lanes, reconfigure travel lanes, add bus stop amenities.  </t>
  </si>
  <si>
    <t>Molalla Ave. Streetscape Improvements Phase 4</t>
  </si>
  <si>
    <t>Beavercreek</t>
  </si>
  <si>
    <t>Hwy. 213</t>
  </si>
  <si>
    <t>Molalla Ave. Roundabout</t>
  </si>
  <si>
    <t>Taylor</t>
  </si>
  <si>
    <t>Division</t>
  </si>
  <si>
    <t>Improve LOS</t>
  </si>
  <si>
    <t>Reconfigure intersection for safety and LOS into roundabout</t>
  </si>
  <si>
    <t>Leland Road Sidewalk and Bike Infill (active transportation project)</t>
  </si>
  <si>
    <t>Meyers Road</t>
  </si>
  <si>
    <t>Swan Extension</t>
  </si>
  <si>
    <t>Livesay</t>
  </si>
  <si>
    <t>Address need in UGB expansion area.</t>
  </si>
  <si>
    <t>Through lanes, sidewalks, bike lanes, turn lanes to serve UGB expansion area.</t>
  </si>
  <si>
    <t>I-205/Hwy. 213 Interchange Phase 1</t>
  </si>
  <si>
    <t>Redland Road O'Xing</t>
  </si>
  <si>
    <t>McLoughlin Blvd. Improvements - Phase 2</t>
  </si>
  <si>
    <t>Dunes Dr.</t>
  </si>
  <si>
    <t>Clackamas River Bridge</t>
  </si>
  <si>
    <t>Boulevard multimodal gap in Regional Center.</t>
  </si>
  <si>
    <t>Complete boulevard and gateway improvements.</t>
  </si>
  <si>
    <t>Main Street Extension Ped and Bike Imp.</t>
  </si>
  <si>
    <t>15th Street</t>
  </si>
  <si>
    <t>Dunes Drive</t>
  </si>
  <si>
    <t>Address gap</t>
  </si>
  <si>
    <t>Construct separated multi-use path or sidewalks and bike lanes on both sides</t>
  </si>
  <si>
    <t>Downtown Pedestrian Improvements</t>
  </si>
  <si>
    <t>5th Street</t>
  </si>
  <si>
    <t>Main Street</t>
  </si>
  <si>
    <t>Address gap and ADA</t>
  </si>
  <si>
    <t>Complete multi-modal improvements. Add better connections from adjacent neighborhoods to transit</t>
  </si>
  <si>
    <t>Sidewalk, ramp, and streetscape improvements</t>
  </si>
  <si>
    <t>Regional Center</t>
  </si>
  <si>
    <t>McLoughlin Blvd. Ped and Bike Improvements</t>
  </si>
  <si>
    <t>S. 2nd Street</t>
  </si>
  <si>
    <t>Address gap and safety</t>
  </si>
  <si>
    <t>Provide pedestrian and bike access through Canemah</t>
  </si>
  <si>
    <t>Washington St. Improvements</t>
  </si>
  <si>
    <t>29th/40th/42nd Bike Boulevard Intersection Improvements</t>
  </si>
  <si>
    <t>Monroe</t>
  </si>
  <si>
    <t>Springwater Trail</t>
  </si>
  <si>
    <t>Address gap in bicycle transportation system.</t>
  </si>
  <si>
    <t xml:space="preserve">Construct street improvement from Springwater Trail to 28th; signage &amp; striping improvements at minor intersections; major intersection improvements, such as bulbouts/medians at Harvey/32nd, Olsen/42nd, Harrison/40th; traffic calming along full corridor. </t>
  </si>
  <si>
    <t>Address downtown parking needs for commuters/visitors.</t>
  </si>
  <si>
    <t>Provide public contribution to private and/or wholly-owned public structured parking in downtown.</t>
  </si>
  <si>
    <t>Stanley N/S bike/ped route</t>
  </si>
  <si>
    <t>Railroad Ave.</t>
  </si>
  <si>
    <t>Construct sidewalks and bike lanes. Key connection between Johnson Creek Boulevard, Harrison Street, and Harmony Road (Arterials).</t>
  </si>
  <si>
    <t>Linwood Ave. Pedestrian Improvements</t>
  </si>
  <si>
    <t>Harrison/UPRR grade separation</t>
  </si>
  <si>
    <t>32nd Ave.</t>
  </si>
  <si>
    <t>Address conflict between rail and auto traffic.</t>
  </si>
  <si>
    <t>Grade separate UP mainline from principal E-W arterial.</t>
  </si>
  <si>
    <t>162nd Ave. Extension North</t>
  </si>
  <si>
    <t>Hagen Rd.</t>
  </si>
  <si>
    <t>157th Ave.</t>
  </si>
  <si>
    <t>122nd/129th Improvements</t>
  </si>
  <si>
    <t>Widen to three lanes, smooth curves.</t>
  </si>
  <si>
    <t>Mt. Scott Blvd./King Rd. Improvements</t>
  </si>
  <si>
    <t>Happy Valley City Limits</t>
  </si>
  <si>
    <t>145th Ave.</t>
  </si>
  <si>
    <t>Widen to three lanes.</t>
  </si>
  <si>
    <t>Rock Creek Blvd. improvements</t>
  </si>
  <si>
    <t>Hwy. 212/224 (planned Sunrise Corridor Rock Creek Interchange)</t>
  </si>
  <si>
    <t>177th Ave.</t>
  </si>
  <si>
    <t xml:space="preserve">Provide an east-west arterial connection to create a well-connected street network that provides multiple routes to local and regional destinations, including a 35-acre regional park; two new schools; employment and industrial lands; and, the City of Damascus </t>
  </si>
  <si>
    <t>Construct a new 5 lane roadway with sidewalks, bike lanes and  traffic signals</t>
  </si>
  <si>
    <t>Monner Rd.</t>
  </si>
  <si>
    <t>Address safety, provide congestion relief, and improve north-south connectivity</t>
  </si>
  <si>
    <t>SE 132nd Ave.</t>
  </si>
  <si>
    <t>Clatsop Rd.</t>
  </si>
  <si>
    <t>King Rd./145th Ave. intersection</t>
  </si>
  <si>
    <t>Traffic signal, realign, turn lanes.</t>
  </si>
  <si>
    <t>Misty Drive</t>
  </si>
  <si>
    <t>Kellogg Creek Dam Removal/Bridge Replacement/Milwaukie TC River Access Improvements</t>
  </si>
  <si>
    <t>Washington</t>
  </si>
  <si>
    <t>Adams</t>
  </si>
  <si>
    <t xml:space="preserve"> Principal Arterial (Highway)</t>
  </si>
  <si>
    <t>Remove fish passage barrier; provide E-W and N-S multi-modal connections; support downtown revitalization.</t>
  </si>
  <si>
    <t>Remove dam and bridge; replace bridge with full bike and pedestrian facilities and a multi-use path undercrossing.</t>
  </si>
  <si>
    <t>17th Ave. Trolley Trail Connector</t>
  </si>
  <si>
    <t>17th Ave. &amp; McLoughlin</t>
  </si>
  <si>
    <t>17th Ave. &amp; Ochoco</t>
  </si>
  <si>
    <t>Construct sidewalks; improve bus stops; and correct gaps in bike lanes on 17th Ave. to provide connection between Trolley Trail and Springwater Corridor. Alternative alignment: multi-use path along Johnson Creek from Lava Drive to Ochoco.</t>
  </si>
  <si>
    <t>224 Thruway/Local Access Preservation</t>
  </si>
  <si>
    <t>224 &amp; Harrison</t>
  </si>
  <si>
    <t>224 &amp; 37th</t>
  </si>
  <si>
    <t>Reconfigure connections to allow increased throughput on Hwy. 224 while preserving local connections.</t>
  </si>
  <si>
    <t>Convert some intersections to R in/R out; add turn pockets; improve ped crossing comfort through median islands and other measures as possible. Design option alternatives phase to consider interactions of 99-E/224 connections, and function of 99-E/17th/Harrison intersection.</t>
  </si>
  <si>
    <t>Kellogg Creek Pedestrian Bridge/ Trail</t>
  </si>
  <si>
    <t>99-E</t>
  </si>
  <si>
    <t>Miramonte Lodge</t>
  </si>
  <si>
    <t>Construct low-impact trail-type sidewalk &amp; ped bridge.</t>
  </si>
  <si>
    <t>Ochoco Sidewalks</t>
  </si>
  <si>
    <t>19th Ave.</t>
  </si>
  <si>
    <t>17th Ave.</t>
  </si>
  <si>
    <t>Address gap in sidewalks between bus stops on 17th Ave. and 99-E and industrial area.</t>
  </si>
  <si>
    <t>Construct sidewalks, reconstruct bridge over Johnson Creek.</t>
  </si>
  <si>
    <t>River Rd. Sidewalks</t>
  </si>
  <si>
    <t>City Limit</t>
  </si>
  <si>
    <t>Address pedestrian safety issue.</t>
  </si>
  <si>
    <t>Construct sidewalks.</t>
  </si>
  <si>
    <t>Milwaukie Town Center: Main/Harrison/21st</t>
  </si>
  <si>
    <t>SE Scott and SE Main</t>
  </si>
  <si>
    <t>SE Jackson and SE Main</t>
  </si>
  <si>
    <t>Economic development.</t>
  </si>
  <si>
    <t>Improvements include renovated block faces, two travel lanes, bike lanes, 15 foot sidewalks, planter strips, lighting, benches and ADA-compliant sidewalks.</t>
  </si>
  <si>
    <t>X</t>
  </si>
  <si>
    <t>Town Center</t>
  </si>
  <si>
    <t>Provide better access to the Clackamas Industrial Area.</t>
  </si>
  <si>
    <t>Relieve congestion and provide better access to the Clackamas Industrial Area.</t>
  </si>
  <si>
    <t>New two-lane extension.</t>
  </si>
  <si>
    <t>Widen to three lanes from 82nd to I-205, add main street amenities.</t>
  </si>
  <si>
    <t>Extend new three-lane crossing over I-205.</t>
  </si>
  <si>
    <t xml:space="preserve"> Widen street and add turn lanes, sidewalks, on-street parking, central median and landscaping. </t>
  </si>
  <si>
    <t>Add bike lanes and sidewalk - complete gap.</t>
  </si>
  <si>
    <t xml:space="preserve"> Widen to add sidewalks, lighting, central median, planting strips and landscaping. </t>
  </si>
  <si>
    <t>Lake Rd. Improvements (Phase 2)</t>
  </si>
  <si>
    <t>21st Ave.</t>
  </si>
  <si>
    <t>Hwy. 224</t>
  </si>
  <si>
    <t>Address gaps in regional bike and pedestrian system.</t>
  </si>
  <si>
    <t>Construct sidewalks, planter strips, medians, and bus stops. Add signal at Oatfield Road.</t>
  </si>
  <si>
    <t>Railroad Ave. Bike/Ped Improvement</t>
  </si>
  <si>
    <t>37th Ave.</t>
  </si>
  <si>
    <t>Address gap in bike and pedestrian system.</t>
  </si>
  <si>
    <t>Construct sidewalks and bike lanes. Key E-W connection parallel route for Highway 224 mobility corridor.</t>
  </si>
  <si>
    <t>37th Ave. Bike/Ped Improvement</t>
  </si>
  <si>
    <t>Harrison St.</t>
  </si>
  <si>
    <t xml:space="preserve">Address gap in bike and pedestrian system. </t>
  </si>
  <si>
    <t>Construct sidewalks and bike lanes. Key connection between Highway 224 and Harrison Street (Arterial).</t>
  </si>
  <si>
    <t>OR 99-E Blvd.</t>
  </si>
  <si>
    <t>Kellogg Creek Bridge</t>
  </si>
  <si>
    <t>Construct sidewalks and bike lanes, median strips, planter strips, and pedestrian scale lighting. Reconfigure or construct new signal for entrance to Riverfront Park.</t>
  </si>
  <si>
    <t>Monroe Bike Boulevard</t>
  </si>
  <si>
    <t>Address gaps in bike and pedestrian system.</t>
  </si>
  <si>
    <t>Minor widening to allow shared lanes, improve signage, striping. Bicycle Boulevard treatment.</t>
  </si>
  <si>
    <t>Downtown Station Area Streetscaping (21st &amp; Main)</t>
  </si>
  <si>
    <t>TBD</t>
  </si>
  <si>
    <t>Arterial &amp; Collector</t>
  </si>
  <si>
    <t>Improve Town Center pedestrian environment in support of downtown LRT Station and planned redevelopment.</t>
  </si>
  <si>
    <t>Reconstruct streetscape, including street trees, rain gardens, ADA ramps, street furniture, parking meters, and pedestrian-scale lighting.</t>
  </si>
  <si>
    <t>Address safety and address gap in UGB expansion area.</t>
  </si>
  <si>
    <t>Improve access to Happy Valley Town Center.</t>
  </si>
  <si>
    <t>Address safety, provide congestion relief and improve access to the Clackamas Region Center.</t>
  </si>
  <si>
    <t>Provide access to Fuller Road park and ride station.</t>
  </si>
  <si>
    <t>Congestion relief and complete a gap in the pedestrian system.</t>
  </si>
  <si>
    <t>Complete gaps in the bike/ped network.</t>
  </si>
  <si>
    <t>Sunrise Parkway</t>
  </si>
  <si>
    <t>Rock Creek Junction</t>
  </si>
  <si>
    <t>US 26</t>
  </si>
  <si>
    <t>Thiessen/Hill Intersection</t>
  </si>
  <si>
    <t>Webster/Strawberry Ln. intersection</t>
  </si>
  <si>
    <t>92nd/JCB intersection</t>
  </si>
  <si>
    <t>Construct a new 3 lane roadway with traffic signals.</t>
  </si>
  <si>
    <t>Clackamas County ITS Plan</t>
  </si>
  <si>
    <t>Countywide</t>
  </si>
  <si>
    <t>Deploy traffic responsive signal timing, ramp metering, traffic management equipment for better routing of traffic during incidents along the three key ODOT corridors - I-205, I-5, 99E. Install signal controller upgrades and update county ITS plan.</t>
  </si>
  <si>
    <t>Hwy 212</t>
  </si>
  <si>
    <t>Linwood Ave.</t>
  </si>
  <si>
    <t>Oatfield /Park Intersection</t>
  </si>
  <si>
    <t>Oatfield / Hill Intersection</t>
  </si>
  <si>
    <t>Oatfield/McNary Intersection</t>
  </si>
  <si>
    <t>Clatsop St.</t>
  </si>
  <si>
    <t>Modify an existing roadway to meet future traffic needs and create a well-connected street network of arterials.</t>
  </si>
  <si>
    <t>Modify an existing roadway to meet future traffic needs and provide a transit route.</t>
  </si>
  <si>
    <t>Carver (Springwater Rd.) Bridge</t>
  </si>
  <si>
    <t>Reconstruct &amp; widen (urban).</t>
  </si>
  <si>
    <t>Turn lanes, bike lanes, sidewalks, intersection improvements, bridge replacement.</t>
  </si>
  <si>
    <t>Industrial/Employment</t>
  </si>
  <si>
    <t>Environment Enh.</t>
  </si>
  <si>
    <t>Validmitigation</t>
  </si>
  <si>
    <t>Validfreight</t>
  </si>
  <si>
    <t>Stafford Rd Improvements</t>
  </si>
  <si>
    <t>Linwood/Harmony/ Lake Rd.</t>
  </si>
  <si>
    <t>Harmony Rd. Improvements</t>
  </si>
  <si>
    <t>Otty Rd. Improvements</t>
  </si>
  <si>
    <t>Bob Schumacher Rd.</t>
  </si>
  <si>
    <t>65th Ave.</t>
  </si>
  <si>
    <t>172nd Ave.</t>
  </si>
  <si>
    <t>242nd</t>
  </si>
  <si>
    <t>Multnomah County line</t>
  </si>
  <si>
    <t>Clackamas Co.</t>
  </si>
  <si>
    <t>Complete a gap in the bike/ped network.</t>
  </si>
  <si>
    <t xml:space="preserve">Provide alternative east/west route to Sunnyside Road within the Clackamas Region Center. </t>
  </si>
  <si>
    <t>Improve flow and reduces delay on existing route throughout the urban area.</t>
  </si>
  <si>
    <t>Turn lanes, bike lanes, sidewalks, intersection improvements, bridge replacements (2).</t>
  </si>
  <si>
    <t>2040 Corridors</t>
  </si>
  <si>
    <t>Centers/Main Streets</t>
  </si>
  <si>
    <t>Local functional classification</t>
  </si>
  <si>
    <t>Major Arterial</t>
  </si>
  <si>
    <t>Minor Arterial</t>
  </si>
  <si>
    <t>Collector</t>
  </si>
  <si>
    <t>Principal arterial</t>
  </si>
  <si>
    <t>Arterial</t>
  </si>
  <si>
    <t>Local</t>
  </si>
  <si>
    <t>Bridge OM&amp;P</t>
  </si>
  <si>
    <t>Regional planning/program</t>
  </si>
  <si>
    <t>System gap/barrier</t>
  </si>
  <si>
    <t>Validcommunitystrategy</t>
  </si>
  <si>
    <t>Build N-S collector west of 82nd Ave..</t>
  </si>
  <si>
    <t>82nd Ave. Multi-Modal Improvements</t>
  </si>
  <si>
    <t>Causey Ave. Extension</t>
  </si>
  <si>
    <t>102nd Ave./Industrial Way Improvements</t>
  </si>
  <si>
    <t xml:space="preserve">162nd Ave.  </t>
  </si>
  <si>
    <t>Palermo Ave.</t>
  </si>
  <si>
    <t>132nd Ave.</t>
  </si>
  <si>
    <t>162nd Ave.</t>
  </si>
  <si>
    <t>SE 142nd Ave.</t>
  </si>
  <si>
    <t>Existing Highway 212 remains two lanes with turn pockets from 162nd Ave. to Anderson Road south of limited access parkway.  Design elements to be included are sidewalks, bike lanes, and a landscaped buffer.</t>
  </si>
  <si>
    <t>Tolbert Road</t>
  </si>
  <si>
    <t xml:space="preserve">Reconstruct 242nd and widen to three lanes. The Damascus/Boring Concept Plan identifies 242nd as a community bus transit classification. </t>
  </si>
  <si>
    <t>King Rd.</t>
  </si>
  <si>
    <t>Freight</t>
  </si>
  <si>
    <t>Secondary Mode</t>
  </si>
  <si>
    <t>Portland Central City</t>
  </si>
  <si>
    <t>Validsponsor</t>
  </si>
  <si>
    <t>Clackamas County</t>
  </si>
  <si>
    <t>Washington County</t>
  </si>
  <si>
    <t>Multnomah County</t>
  </si>
  <si>
    <t>Portland</t>
  </si>
  <si>
    <t>Cornelius</t>
  </si>
  <si>
    <t>Beaverton</t>
  </si>
  <si>
    <t>Damascus</t>
  </si>
  <si>
    <t>Durham</t>
  </si>
  <si>
    <t>Fairview</t>
  </si>
  <si>
    <t>Forest Grove</t>
  </si>
  <si>
    <t>Gladstone</t>
  </si>
  <si>
    <t>Gresham</t>
  </si>
  <si>
    <t>Happy Valley</t>
  </si>
  <si>
    <t>Hillsboro</t>
  </si>
  <si>
    <t>Johnson City</t>
  </si>
  <si>
    <t>King City</t>
  </si>
  <si>
    <t>Lake Oswego</t>
  </si>
  <si>
    <t>Maywood Park</t>
  </si>
  <si>
    <t>Milwaukie</t>
  </si>
  <si>
    <t>Oregon City</t>
  </si>
  <si>
    <t>Rivergrove</t>
  </si>
  <si>
    <t>Sherwood</t>
  </si>
  <si>
    <t>Tigard</t>
  </si>
  <si>
    <t>Troutdale</t>
  </si>
  <si>
    <t>Tualatin</t>
  </si>
  <si>
    <t>West Linn</t>
  </si>
  <si>
    <t>Wilsonville</t>
  </si>
  <si>
    <t>Wood Village</t>
  </si>
  <si>
    <t>Metro</t>
  </si>
  <si>
    <t>THPRD</t>
  </si>
  <si>
    <t>Clackamas PRD</t>
  </si>
  <si>
    <t>SMART</t>
  </si>
  <si>
    <t>ODOT</t>
  </si>
  <si>
    <t>Reconstruct and widen to three lanes to include bike lanes.</t>
  </si>
  <si>
    <t>Widen to 3 lanes with sidewalks and bike lanes, add traffic signals.</t>
  </si>
  <si>
    <t>Clackamas TC</t>
  </si>
  <si>
    <t>Damascus TC</t>
  </si>
  <si>
    <t>SW 65th Ave.</t>
  </si>
  <si>
    <t>Improve east-west connectivity and provide congestion relief.</t>
  </si>
  <si>
    <t>Address safety and improve multimodal connections.</t>
  </si>
  <si>
    <t>Linwood/Harmony Rd./ Lake Rd. Overcrossing/ Intersection</t>
  </si>
  <si>
    <t>Widen from three to five lanes and widen bridge over Johnson Creek.</t>
  </si>
  <si>
    <t>Widen, add turn lanes, sidewalks, on-street parking, central median and landscaping.</t>
  </si>
  <si>
    <t>Causey Ave. Overcrossing</t>
  </si>
  <si>
    <t>45th Ave.</t>
  </si>
  <si>
    <t>90th Ave.</t>
  </si>
  <si>
    <t>Developed</t>
  </si>
  <si>
    <t>Developing</t>
  </si>
  <si>
    <t>Undeveloped</t>
  </si>
  <si>
    <t>validprojectphase</t>
  </si>
  <si>
    <t>Planning</t>
  </si>
  <si>
    <t>PE</t>
  </si>
  <si>
    <t>ROW</t>
  </si>
  <si>
    <t>FE</t>
  </si>
  <si>
    <t>CON</t>
  </si>
  <si>
    <t>ALL</t>
  </si>
  <si>
    <t>validmodelimpact</t>
  </si>
  <si>
    <t>Yes</t>
  </si>
  <si>
    <t>No</t>
  </si>
  <si>
    <t>2040 Design Type</t>
  </si>
  <si>
    <t>Neighborhood</t>
  </si>
  <si>
    <t>Bike</t>
  </si>
  <si>
    <t>SE 84th Ave.</t>
  </si>
  <si>
    <t xml:space="preserve">92nd Ave. </t>
  </si>
  <si>
    <t>Improve pedestrian and bicycle access to transit along McLoughlin Blvd.</t>
  </si>
  <si>
    <t>Address safety, relieve congestion and improve multi modal access to the Beavercreek Industrial Area.</t>
  </si>
  <si>
    <t>Address gap and need for UGB expansion area.</t>
  </si>
  <si>
    <t>Relieve congestion, address safety and improve access to Lake Oswego and West Linn.</t>
  </si>
  <si>
    <t>Preliminary engineering and EIS.</t>
  </si>
  <si>
    <t xml:space="preserve">Replace a deficient bridge. </t>
  </si>
  <si>
    <t>Study for a multi-use path that provides local access and connects with Happy Valley and Gresham.  Study will also evaluate potential for personal rapid transit.</t>
  </si>
  <si>
    <t>Address safety, provide congestion relief and improve access to Wilsonville.</t>
  </si>
  <si>
    <t>Relieve congestion and provide better access to the Kruse Way employment area and Lake Oswego.</t>
  </si>
  <si>
    <t>Provide for a new regional north/south route within the Happy Valley/Damascus area to Gresham and beyond.</t>
  </si>
  <si>
    <t>Improve access to and within Damascus, and add bike lanes and sidewalks</t>
  </si>
  <si>
    <t>minor Arterial</t>
  </si>
  <si>
    <t>Gladstone PH2</t>
  </si>
  <si>
    <t>Address safety and provide congestion relief.</t>
  </si>
  <si>
    <t>n/a</t>
  </si>
  <si>
    <t>Station community</t>
  </si>
  <si>
    <t>Main street</t>
  </si>
  <si>
    <t>Widen to three lanes including bike lanes and sidewalks.</t>
  </si>
  <si>
    <t>Reconstruct, widen and add turn lanes.</t>
  </si>
  <si>
    <t>Project Purpose</t>
  </si>
  <si>
    <t>High</t>
  </si>
  <si>
    <t>Medium</t>
  </si>
  <si>
    <t>Low</t>
  </si>
  <si>
    <t>Goal Ratings</t>
  </si>
  <si>
    <t>N/A</t>
  </si>
  <si>
    <t>Modal Targets</t>
  </si>
  <si>
    <t>Signal, left turn lanes.</t>
  </si>
  <si>
    <t>Left turn lanes, signal if warranted.</t>
  </si>
  <si>
    <t>Add turn lanes.</t>
  </si>
  <si>
    <t>Modify an existing roadway to meet future traffic needs and create a well-connected street network of arterials and transit routes.</t>
  </si>
  <si>
    <t>Address safety, provide congestion relief and improve access to Tualatin.</t>
  </si>
  <si>
    <t>Widen to 4 lanes with sidewalks and bike lanes.</t>
  </si>
  <si>
    <t>I-205</t>
  </si>
  <si>
    <t>Urban Growth Boundary</t>
  </si>
  <si>
    <t>Hwy 224</t>
  </si>
  <si>
    <t>172nd Ave. Improvements</t>
  </si>
  <si>
    <t>Hwy 213</t>
  </si>
  <si>
    <t>Clackamas Community College</t>
  </si>
  <si>
    <t>over I-205</t>
  </si>
  <si>
    <t>Sunrise End</t>
  </si>
  <si>
    <t>Carver Bridge</t>
  </si>
  <si>
    <t xml:space="preserve">Widen Highway 224 to four lanes with turn pockets at intersections to Carver bridge.  The Damascus/Boring Concept Plan identifies Highway 224 as a community bus transit classification.  </t>
  </si>
  <si>
    <t>242nd Ave.</t>
  </si>
  <si>
    <t>Port of Portland</t>
  </si>
  <si>
    <t>Project development</t>
  </si>
  <si>
    <t>Validadoptedplan</t>
  </si>
  <si>
    <t>System deficiency</t>
  </si>
  <si>
    <t>Regional center</t>
  </si>
  <si>
    <t>Intermodal facility</t>
  </si>
  <si>
    <t>Industrial area</t>
  </si>
  <si>
    <t>Project/Program Name</t>
  </si>
  <si>
    <t>Transit capital</t>
  </si>
  <si>
    <t>Throughways</t>
  </si>
  <si>
    <t>Roads/bridges</t>
  </si>
  <si>
    <t>Safety</t>
  </si>
  <si>
    <t>Program</t>
  </si>
  <si>
    <t>Regional Program</t>
  </si>
  <si>
    <t>TSM/TDM</t>
  </si>
  <si>
    <t>Fuller Rd. Improvements</t>
  </si>
  <si>
    <t>Otty Rd.</t>
  </si>
  <si>
    <t>Harmony Rd.</t>
  </si>
  <si>
    <t>W.Otty Rd.</t>
  </si>
  <si>
    <t>Fuller Rd. Extension</t>
  </si>
  <si>
    <t>West Sunnybrook Rd. Extension</t>
  </si>
  <si>
    <t>Lawnfield Rd.</t>
  </si>
  <si>
    <t>Beavercreek Rd. Improvements Phase 2</t>
  </si>
  <si>
    <t>Beavercreek Rd. Improvements Phase 3</t>
  </si>
  <si>
    <t>Rosemont Rd.</t>
  </si>
  <si>
    <t>Boeckman Rd.</t>
  </si>
  <si>
    <t>Foster Rd./190th</t>
  </si>
  <si>
    <t>Foster Rd. Improvements</t>
  </si>
  <si>
    <t>Abernethy Rd.</t>
  </si>
  <si>
    <t>Bring to urban standards.</t>
  </si>
  <si>
    <t>Widen to 3 lanes.</t>
  </si>
  <si>
    <t>Widen, add left turn lane on Thiessen Rd.</t>
  </si>
  <si>
    <t>Construct traffic signals, turn lanes.</t>
  </si>
  <si>
    <t>Traffic signal.</t>
  </si>
  <si>
    <t>Add turn lanes on 92nd (northbound left at JCB, and northbound right at Idleman).</t>
  </si>
  <si>
    <t>Construct improvements that enhance Frequent bus service.</t>
  </si>
  <si>
    <t>Sunnybrook Blvd.</t>
  </si>
  <si>
    <t>Throughway</t>
  </si>
  <si>
    <t>HCT</t>
  </si>
  <si>
    <t>Trail</t>
  </si>
  <si>
    <t>UGB</t>
  </si>
  <si>
    <t>River Rd./Courtney intersection</t>
  </si>
  <si>
    <t>Add turn lanes to four legs of the intersection.</t>
  </si>
  <si>
    <t>Pedestrian</t>
  </si>
  <si>
    <t>Other</t>
  </si>
  <si>
    <t>Right-of-way</t>
  </si>
  <si>
    <t>122nd/Hubbard/135th Improvement</t>
  </si>
  <si>
    <t>Local Functional Classification</t>
  </si>
  <si>
    <t>Time Period</t>
  </si>
  <si>
    <t>Johnson Creek Blvd.</t>
  </si>
  <si>
    <t>new arterial from the Rock Creek Blvd interchange. This portion within Damascus.</t>
  </si>
  <si>
    <t>Clackamas Industrial  area muli-modal improvements</t>
  </si>
  <si>
    <t>area wide improvements</t>
  </si>
  <si>
    <t xml:space="preserve">Address mulit- modal needs and to address gaps </t>
  </si>
  <si>
    <t>Complete bike and pedestrian connections within the Clackamas Industrial area.</t>
  </si>
  <si>
    <t>Provides a local arterial that access the Rock Creek industrial area and provides access to the Rock Creek Interchange. Arterial is to support access and operational needs for improved transit service.</t>
  </si>
  <si>
    <t>Downtown Parking Structure</t>
  </si>
  <si>
    <t xml:space="preserve">A new bicycle and pedestrian bridge crossing the Willamette River would connect the regional Tonquin Trail to the North Willamette Valley parks and recreation areas. A new bridge would provide safe and convenient passage across the Willamette River for emergency access vehicles, cyclists, and pedestrians. </t>
  </si>
  <si>
    <t>Construct sidewalks and bike lanes or multi-use path for safety and to connect pedestrian generators.</t>
  </si>
  <si>
    <t>Construct jug handle at Hwy 213/Washington Street with roundabout at Clackamas Drive; Hwy 213/Redland Road lane improvements.  Improve access to regional center and enhance freeway operations and safety.</t>
  </si>
  <si>
    <t>Rehabilitate rails, sidewalk portions, basalt columns, Grand Staircase, tunnel walls</t>
  </si>
  <si>
    <t>Regional trail would generally follow the Oregon City UGB on a collection of local roads, through new development, along Power line right-of-way, and down the bluff to link up with the Promenade in downtown Oregon City</t>
  </si>
  <si>
    <t xml:space="preserve">Enhanced pedestrian and bike opportunity and safety,  Improves connectivity to Lake Grove Town Center. </t>
  </si>
  <si>
    <t>Construct a new 3 lane roadway with sidewalks, bike lanes, traffic signals and a bridge over Rock Creek</t>
  </si>
  <si>
    <t>Extend Sunnyside Road east from 172nd Ave to 242nd Ave. Evaluate alignment options between Bohna Park Road and Tillstrom Road for the connection from Foster Road to 242nd Ave.</t>
  </si>
  <si>
    <t>Rural Arterial</t>
  </si>
  <si>
    <t>Major Arterial/Rural Arterial</t>
  </si>
  <si>
    <t>Validmobilitystrategy</t>
  </si>
  <si>
    <t xml:space="preserve">Provide an east-west arterial connection to create a well-connected street network that provides multiple routes to local and regional destinations. </t>
  </si>
  <si>
    <t>I-5</t>
  </si>
  <si>
    <t>Quarry</t>
  </si>
  <si>
    <t>79th Ave. Extension</t>
  </si>
  <si>
    <t>Sunnyside Road</t>
  </si>
  <si>
    <t>widen Carver bridge to 5 lanes, realign to Hattan Road.</t>
  </si>
  <si>
    <t>Clackamas Regional Center area</t>
  </si>
  <si>
    <t>Clackamas Regional Center Bike/Pedestrian Corridors</t>
  </si>
  <si>
    <t>Provide bike and pedestrian connections in the Regional Center.</t>
  </si>
  <si>
    <t>Widen to five lanes including new bridge. Construct connection to 190th.</t>
  </si>
  <si>
    <t>x</t>
  </si>
  <si>
    <t>Environmental</t>
  </si>
  <si>
    <t>Webster/Jennings and Roots intersection</t>
  </si>
  <si>
    <t>North Clackamas PRD</t>
  </si>
  <si>
    <t>Phillips Creek Trail</t>
  </si>
  <si>
    <t>I-205 Trail</t>
  </si>
  <si>
    <t>N Clackamas Greenway</t>
  </si>
  <si>
    <t>Address transportation needs and access to transit through the expanded Clackamas Town Center and the future light rail development.</t>
  </si>
  <si>
    <t>Build trail through Clackamas Town Center for access to light rail.</t>
  </si>
  <si>
    <t>Mt. Scott Creek Trail</t>
  </si>
  <si>
    <t>Mt. Talbert</t>
  </si>
  <si>
    <t>Springwater corridor</t>
  </si>
  <si>
    <t>Connect to Mt. Talbert regional park, opening fall 2007; address transportation needs due to growth of East Happy Valley; provide north/south connectivity through Happy Valley and East Clackamas County.</t>
  </si>
  <si>
    <t>Build trail to Mt. Talbert regional park.</t>
  </si>
  <si>
    <t>Scouter's Mt. Trail</t>
  </si>
  <si>
    <t>Springwater/Powell Butte</t>
  </si>
  <si>
    <t>Address transportation needs due to growth in Happy Valley and Damascus; provide a north/south connection.</t>
  </si>
  <si>
    <t>Build trail to/on Scouter's Mt.</t>
  </si>
  <si>
    <t>Improve north-south connectivity and provide congestion relief to 172nd Ave.</t>
  </si>
  <si>
    <t>Sunnyside Rd.</t>
  </si>
  <si>
    <t>Clatsop Ave.</t>
  </si>
  <si>
    <t>Monterey Ave.</t>
  </si>
  <si>
    <t>SE 172nd Ave.</t>
  </si>
  <si>
    <t>SE 242nd Ave.</t>
  </si>
  <si>
    <t>Complete boulevard design improvements.</t>
  </si>
  <si>
    <t>Stafford Rd. Improvements</t>
  </si>
  <si>
    <t>Johnson Rd., Clackamas Rd., McKinley Rd.</t>
  </si>
  <si>
    <t>Modify an existing roadway to meet future traffic needs and create a well-connected street network of arterials. Design elements include bicycle and pedestrian facilities.</t>
  </si>
  <si>
    <t xml:space="preserve">SE Sunnyside Rd East Extension </t>
  </si>
  <si>
    <t>177th to 190th</t>
  </si>
  <si>
    <t xml:space="preserve">Would study the Sunrise Parkway, as a new route through Damascus that would provide a direct connection between I-205 and U.S. 26, the Mount Hood Highway. </t>
  </si>
  <si>
    <t>Improve access to the Clackamas Industrial Area - Lawnfield Rd. road area.</t>
  </si>
  <si>
    <t>Address safety and improve connectivity to Sunnyside and Happy Valley.</t>
  </si>
  <si>
    <t>Address safety, provide congestion relief, improve freight access to I-205 and access to the Fuller Park and ride station.</t>
  </si>
  <si>
    <t/>
  </si>
  <si>
    <t>Employment area</t>
  </si>
  <si>
    <t>2040 corridor</t>
  </si>
  <si>
    <t>Johnson Creek Blvd. Interchange Improvements</t>
  </si>
  <si>
    <t>Johnson Creek Blvd. Improvements</t>
  </si>
  <si>
    <t>82nd Ave. Blvd. Design Improvements</t>
  </si>
  <si>
    <t>McLoughlin Blvd. Improvement</t>
  </si>
  <si>
    <t>92nd/Johnson Creek Blvd. intersection</t>
  </si>
  <si>
    <t>JCB/I-205 interchange</t>
  </si>
  <si>
    <t>Facility Owner / Operator</t>
  </si>
  <si>
    <t>Nominating Agency</t>
  </si>
  <si>
    <t>Federal FC Project</t>
  </si>
  <si>
    <t>Construct two lane bridge with sidewalks and bike lanes.</t>
  </si>
  <si>
    <t>Study for a multi-use path for bikes, pedestrians, horses that provides local access and connects with Happy Valley and Gresham.   Study will also evaluate potential for personal rapid transit.</t>
  </si>
  <si>
    <t>validprojecttype</t>
  </si>
  <si>
    <t>Regional Trail</t>
  </si>
  <si>
    <t>Validdevelopstage</t>
  </si>
  <si>
    <t>Address safety, provide congestion relief and remove freight bottleneck.</t>
  </si>
  <si>
    <t>Address safety, provide congestion relief and improve freight access to I-205.</t>
  </si>
  <si>
    <t>Address safety, provide congestion relief and improves access to the Clackamas Region center.</t>
  </si>
  <si>
    <t>Improve east-west connectivity within the Clackamas Regional Center and provide access Fuller Road park and ride station.</t>
  </si>
  <si>
    <t>Improve east-west connectivity within the Clackamas Regional Center.</t>
  </si>
  <si>
    <t>Improve north south connectivity near the Fuller Road station.</t>
  </si>
  <si>
    <t>Foster Rd.</t>
  </si>
  <si>
    <t xml:space="preserve">Hagen Rd. </t>
  </si>
  <si>
    <t>Borland Rd.</t>
  </si>
  <si>
    <t>Redland Rd.</t>
  </si>
  <si>
    <t>Oatfield Rd.</t>
  </si>
  <si>
    <t xml:space="preserve">Redland Rd. </t>
  </si>
  <si>
    <t>River Rd.</t>
  </si>
  <si>
    <t>Roots Rd./McKinley Rd.</t>
  </si>
  <si>
    <t>Webster Rd.</t>
  </si>
  <si>
    <t>Thiessen Rd.</t>
  </si>
  <si>
    <t>Sunnyside Rd. Frequent Bus</t>
  </si>
  <si>
    <t>Boeckman Rd. at Boeckman Creek</t>
  </si>
  <si>
    <t>Canyon Creek Rd. N</t>
  </si>
  <si>
    <t>Widen Boeckman Road to 3 lanes with bike lanes, sidewalks and connections to regional trail system, remove culvert and install bridge.</t>
  </si>
  <si>
    <t>Holly Lane</t>
  </si>
  <si>
    <t>Boyer Dr. Extension</t>
  </si>
  <si>
    <t>SE 82nd Dr. Improvements</t>
  </si>
  <si>
    <t>Carmen Dr. Improvements</t>
  </si>
  <si>
    <t>Town center</t>
  </si>
  <si>
    <t>2040 Land Use</t>
  </si>
  <si>
    <t>Description</t>
  </si>
  <si>
    <t>Estimated Cost ($2007)</t>
  </si>
  <si>
    <t>Primary Mode</t>
  </si>
  <si>
    <t>Metro Project ID</t>
  </si>
  <si>
    <t>Improve access to I-205 and add multi-modal connections.</t>
  </si>
  <si>
    <t>Hwy. 212</t>
  </si>
  <si>
    <t>Hwy.-212 intersections</t>
  </si>
  <si>
    <t xml:space="preserve"> Hwy. 224 </t>
  </si>
  <si>
    <t>SE 82nd Dr.</t>
  </si>
  <si>
    <t>Industrial Way</t>
  </si>
  <si>
    <t>West Monterey Extension</t>
  </si>
  <si>
    <t>82nd Ave.</t>
  </si>
  <si>
    <t>Fuller Rd.</t>
  </si>
  <si>
    <t>Monterey Improvements</t>
  </si>
  <si>
    <t>Construct new two lane extension.</t>
  </si>
  <si>
    <t xml:space="preserve">Construct three-lane extension. </t>
  </si>
  <si>
    <t>Extend Industrial Way from Mather Road to Lawnfield Road.</t>
  </si>
  <si>
    <t>Widen to five lanes.</t>
  </si>
  <si>
    <t>Widen to 5 lanes with sidewalks and bike lanes.</t>
  </si>
  <si>
    <t>Kellogg Creek (Oatfield Rd.) Bridge Replacement</t>
  </si>
  <si>
    <t>Hattan Rd.</t>
  </si>
  <si>
    <t xml:space="preserve">Widen to three lanes </t>
  </si>
  <si>
    <t>2008-2017</t>
  </si>
  <si>
    <t>2018-2025</t>
  </si>
  <si>
    <t>2026-2035</t>
  </si>
  <si>
    <t>Validtime</t>
  </si>
  <si>
    <t>Stafford Rd.</t>
  </si>
  <si>
    <t>Widen to 4 lanes with left-turn lanes.</t>
  </si>
  <si>
    <t>Holcomb Blvd.</t>
  </si>
  <si>
    <t>Bradley Rd.</t>
  </si>
  <si>
    <t>Maple Lane</t>
  </si>
  <si>
    <t>Lake Rd.</t>
  </si>
  <si>
    <t xml:space="preserve">Kellogg Creek </t>
  </si>
  <si>
    <t>Multi-Use Local/Regional Trail and PRT Study</t>
  </si>
  <si>
    <t>Hwy 212 widening to 5 lane boulevard</t>
  </si>
  <si>
    <t>Sunrise Unit 1 Terminus</t>
  </si>
  <si>
    <t>East City Limits</t>
  </si>
  <si>
    <t xml:space="preserve">Widen Highway 212 to a 5 lane boulevard section through Damascus. </t>
  </si>
  <si>
    <t>collector</t>
  </si>
  <si>
    <t>SE 162nd</t>
  </si>
  <si>
    <t>Anderson Rd.</t>
  </si>
  <si>
    <t>Provide congestion relief and remove existing bottleneck.</t>
  </si>
  <si>
    <t>New Connection</t>
  </si>
  <si>
    <t>Arterial #3</t>
  </si>
  <si>
    <t>Lawnfield realignment</t>
  </si>
  <si>
    <t>Add NB right turn lane, add EB right turn lane, add WB left turn lane and grade separate UPRR.</t>
  </si>
  <si>
    <t>Add loop ramp and NB on-ramp; realign SB off-ramp.</t>
  </si>
  <si>
    <t>Construct a main street adjacent to the Clackamas Town Center.</t>
  </si>
  <si>
    <t>Improve multi-modal access within the Clackamas Regional Center.</t>
  </si>
  <si>
    <t>Continuation of the Boeckman Road Extension Project along the Tooze Road right-of-way to Grahams Ferry Road which provides a major east-west suburban to suburban connector.</t>
  </si>
  <si>
    <t>Widen Tooze Rd to 3 lanes, add bike/pedestrian connections to regional trail system.</t>
  </si>
  <si>
    <t>Boeckman Rd./I-5 Overcrossing Improvements</t>
  </si>
  <si>
    <t>Boberg Rd.</t>
  </si>
  <si>
    <t>Parkway Ave.</t>
  </si>
  <si>
    <t>Boeckman Road is designated as an arterial street in the City’s TSP. It provides an east-west connection in Wilsonville between Tooze Road/Graham’s Ferry Road on the west and Stafford Road on the east, serving as an important non-interstate alternate.</t>
  </si>
  <si>
    <t>Widen Boeckman Road bridge over I-5 to 3 lanes. Add bike/pedestrian connections to regional trail system.</t>
  </si>
  <si>
    <t>French Prairie Bicycle/Pedestrian Bridge</t>
  </si>
  <si>
    <t>Boones Ferry Rd.</t>
  </si>
  <si>
    <t>Butteville Rd..</t>
  </si>
  <si>
    <t xml:space="preserve">New bicycle/pedestrian/emergency vehicle only bridge crossing the Willamette River. </t>
  </si>
  <si>
    <t>Barber St. Extension from Kinsman Rd. to Villebois Village</t>
  </si>
  <si>
    <t>Kinsman Rd.</t>
  </si>
  <si>
    <t>Villebois Village</t>
  </si>
  <si>
    <t>The project will reduce the need to use I-5 and OR 217 by providing needed connections to the Villebois Village housing development and employment areas in Wilsonville and with the new Commuter Rail site.</t>
  </si>
  <si>
    <t>Wilsonville Rd./I-5 Interchange Improvements - Setback Abutments &amp; Widen Wilsonville Rd.</t>
  </si>
  <si>
    <t>Town Center Loop W</t>
  </si>
  <si>
    <t>Add capacity to the interchange, thus providing congestion relief and remove a freight bottleneck. Improve safety by reducing congestion on I-5 and ramps.</t>
  </si>
  <si>
    <t>Provide additional left-turn lanes, setback abutments, improves signal synchronization, fixes sight distance problems, and provides for enhanced bike/pad safety.</t>
  </si>
  <si>
    <t>Wilsonville Rd./I-5 Interchange Improvements - On/Off Ramps</t>
  </si>
  <si>
    <t>N. of Interchange</t>
  </si>
  <si>
    <t>S. of Interchange</t>
  </si>
  <si>
    <t>Interstate</t>
  </si>
  <si>
    <t>Widen and lengthen on/off ramps.</t>
  </si>
  <si>
    <t>95th Ave.</t>
  </si>
  <si>
    <t>Washington Co.</t>
  </si>
  <si>
    <t>Day Street</t>
  </si>
  <si>
    <t>Wilsonville Rd./I-5 Interchange Improvements - Auxiliary Lanes</t>
  </si>
  <si>
    <t>Provide auxiliary lanes for enhanced safety and capacity.</t>
  </si>
  <si>
    <t>Pilkington Rd bike lanes/ sidewalk</t>
  </si>
  <si>
    <t>Boones Ferry Rd</t>
  </si>
  <si>
    <t xml:space="preserve"> Childs Rd</t>
  </si>
  <si>
    <t>Kerr Parkway bike lanes</t>
  </si>
  <si>
    <t>Stephenson</t>
  </si>
  <si>
    <t>Bryant Rd bike lanes/pathway</t>
  </si>
  <si>
    <t>Childs Rd</t>
  </si>
  <si>
    <t>Lake Oswego to Milwaukie Trail</t>
  </si>
  <si>
    <t>Willamette Shoreline</t>
  </si>
  <si>
    <t>Trolley Trail</t>
  </si>
  <si>
    <t>Provide east/west connection and overcome river barrier.</t>
  </si>
  <si>
    <t>Build trail linking Lake Oswego to Milwaukie.</t>
  </si>
  <si>
    <t>Turf to Surf Rail with Trail</t>
  </si>
  <si>
    <t>downtown Lake Oswego</t>
  </si>
  <si>
    <t>Tualatin River Trail</t>
  </si>
  <si>
    <t>Provide pedestrian/bike access between Tualatin and Lake Oswego.</t>
  </si>
  <si>
    <t>Build trail linking Tualatin and Lake Oswego.</t>
  </si>
  <si>
    <t>Build trail connecting Lake Oswego and Portland.</t>
  </si>
  <si>
    <t>Hwy 43 / Terwilliger Tryon Creek Bridge</t>
  </si>
  <si>
    <t>G  Ave</t>
  </si>
  <si>
    <t>500-feet North of Terwilliger intersection</t>
  </si>
  <si>
    <t>Improve bike/ped and vehicular access and safety</t>
  </si>
  <si>
    <t xml:space="preserve">Tryon Creek Bridge - Willamette River Shoreline regional trail </t>
  </si>
  <si>
    <t>Mouth of Tryon Creek</t>
  </si>
  <si>
    <t xml:space="preserve">Bike/ped connection between Foothills Park and Tryon Cove Park.  Also connects to future Portland or Milwaukie bike/ped projects </t>
  </si>
  <si>
    <t>Construct new bridge over  the mouth of Tryon Creek</t>
  </si>
  <si>
    <t>Hwy 43 Bike Connection</t>
  </si>
  <si>
    <t>Terwilliger Blvd</t>
  </si>
  <si>
    <t>McVey Ave</t>
  </si>
  <si>
    <t>Add bike facility for safety improvement</t>
  </si>
  <si>
    <t>Tonquin Trail</t>
  </si>
  <si>
    <t>Washington/Clackamas County line</t>
  </si>
  <si>
    <t>Boones Ferry Landing</t>
  </si>
  <si>
    <t xml:space="preserve">Regional trail would connect Tualatin/Sherwood with west Wilsonville, Coffee Lake Natural Area, Villebois, and the Grahams Oak Natural Area. Connections to the trail will be provided at Wilsonville road, through Villebois, Boeckman Road, Cahalin Road, </t>
  </si>
  <si>
    <t>Shared use path with some on-street portions.</t>
  </si>
  <si>
    <t>Willamette Falls Drive</t>
  </si>
  <si>
    <t>Blankenship Rd / Salamo Road</t>
  </si>
  <si>
    <t>Kinsman Rd. Extension from Barber St. to Boeckman Rd.</t>
  </si>
  <si>
    <t>Barber St.</t>
  </si>
  <si>
    <t>Extend 3 lanes with sidewalks and bike lanes.</t>
  </si>
  <si>
    <t>Tooze Rd. Improvements</t>
  </si>
  <si>
    <t>110th Ave.</t>
  </si>
  <si>
    <t>Grahams Ferry Rd.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</si>
</sst>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0.0"/>
    <numFmt numFmtId="166" formatCode="_(&quot;$&quot;* #,##0_);_(&quot;$&quot;* \(#,##0\);_(&quot;$&quot;* &quot;-&quot;??_);_(@_)"/>
    <numFmt numFmtId="167" formatCode="&quot;$&quot;#,##0"/>
  </numFmts>
  <fonts count="15">
    <font>
      <sz val="10"/>
      <name val="Arial"/>
      <family val="0"/>
    </font>
    <font>
      <b/>
      <sz val="10"/>
      <name val="Verdana"/>
      <family val="0"/>
    </font>
    <font>
      <i/>
      <sz val="10"/>
      <name val="Verdana"/>
      <family val="0"/>
    </font>
    <font>
      <b/>
      <i/>
      <sz val="10"/>
      <name val="Verdana"/>
      <family val="0"/>
    </font>
    <font>
      <b/>
      <sz val="10"/>
      <name val="Arial"/>
      <family val="2"/>
    </font>
    <font>
      <u val="single"/>
      <sz val="10"/>
      <color indexed="12"/>
      <name val="Arial"/>
      <family val="2"/>
    </font>
    <font>
      <sz val="10"/>
      <color indexed="8"/>
      <name val="Arial"/>
      <family val="2"/>
    </font>
    <font>
      <sz val="8"/>
      <name val="Arial"/>
      <family val="2"/>
    </font>
    <font>
      <i/>
      <sz val="8"/>
      <name val="Arial"/>
      <family val="2"/>
    </font>
    <font>
      <strike/>
      <sz val="8"/>
      <name val="Arial"/>
      <family val="2"/>
    </font>
    <font>
      <u val="single"/>
      <sz val="8"/>
      <name val="Arial"/>
      <family val="2"/>
    </font>
    <font>
      <i/>
      <sz val="10"/>
      <color indexed="10"/>
      <name val="Arial"/>
      <family val="2"/>
    </font>
    <font>
      <sz val="8"/>
      <name val="AmdtSymbols"/>
      <family val="0"/>
    </font>
    <font>
      <sz val="8"/>
      <name val="Calibri"/>
      <family val="2"/>
    </font>
    <font>
      <sz val="8"/>
      <name val="Verdana"/>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color indexed="8"/>
      </left>
      <right style="thin">
        <color indexed="8"/>
      </right>
      <top style="thin"/>
      <bottom style="thin"/>
    </border>
    <border>
      <left style="medium"/>
      <right style="medium"/>
      <top style="thin"/>
      <bottom style="thin"/>
    </border>
    <border>
      <left>
        <color indexed="63"/>
      </left>
      <right>
        <color indexed="63"/>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6" fillId="0" borderId="0">
      <alignment/>
      <protection/>
    </xf>
    <xf numFmtId="9" fontId="0" fillId="0" borderId="0" applyFont="0" applyFill="0" applyBorder="0" applyAlignment="0" applyProtection="0"/>
  </cellStyleXfs>
  <cellXfs count="113">
    <xf numFmtId="0" fontId="0" fillId="0" borderId="0" xfId="0" applyAlignment="1">
      <alignment/>
    </xf>
    <xf numFmtId="0" fontId="0" fillId="0" borderId="0" xfId="0" applyNumberFormat="1" applyAlignment="1">
      <alignment/>
    </xf>
    <xf numFmtId="0" fontId="4" fillId="0" borderId="0" xfId="0" applyFont="1" applyAlignment="1">
      <alignment/>
    </xf>
    <xf numFmtId="0" fontId="4" fillId="0" borderId="0" xfId="0" applyNumberFormat="1" applyFont="1" applyAlignment="1">
      <alignment/>
    </xf>
    <xf numFmtId="0" fontId="0" fillId="0" borderId="0" xfId="0" applyFont="1" applyAlignment="1">
      <alignment/>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wrapText="1"/>
    </xf>
    <xf numFmtId="164" fontId="7" fillId="2"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7" fillId="3" borderId="1" xfId="23" applyFont="1" applyFill="1" applyBorder="1" applyAlignment="1">
      <alignment horizontal="center" vertical="center" wrapText="1"/>
      <protection/>
    </xf>
    <xf numFmtId="0" fontId="7" fillId="3" borderId="1" xfId="23" applyFont="1" applyFill="1" applyBorder="1" applyAlignment="1">
      <alignment vertical="center" wrapText="1"/>
      <protection/>
    </xf>
    <xf numFmtId="0" fontId="7" fillId="2" borderId="1" xfId="0" applyFont="1" applyFill="1" applyBorder="1" applyAlignment="1">
      <alignment horizontal="left" vertical="top" wrapText="1"/>
    </xf>
    <xf numFmtId="0" fontId="7"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vertical="center" wrapText="1"/>
    </xf>
    <xf numFmtId="5" fontId="7" fillId="2" borderId="1" xfId="0" applyNumberFormat="1" applyFont="1" applyFill="1" applyBorder="1" applyAlignment="1" applyProtection="1">
      <alignment horizontal="center" vertical="center" wrapText="1"/>
      <protection/>
    </xf>
    <xf numFmtId="0" fontId="7" fillId="2" borderId="1" xfId="0" applyNumberFormat="1" applyFont="1" applyFill="1" applyBorder="1" applyAlignment="1" applyProtection="1">
      <alignment vertical="center" wrapText="1"/>
      <protection/>
    </xf>
    <xf numFmtId="0" fontId="7" fillId="2" borderId="1" xfId="0" applyFont="1" applyFill="1" applyBorder="1" applyAlignment="1" applyProtection="1">
      <alignment horizontal="left" vertical="top" wrapText="1"/>
      <protection/>
    </xf>
    <xf numFmtId="0" fontId="7" fillId="2" borderId="1" xfId="0" applyFont="1" applyFill="1" applyBorder="1" applyAlignment="1" applyProtection="1">
      <alignment horizontal="center" vertical="center" wrapText="1"/>
      <protection/>
    </xf>
    <xf numFmtId="0" fontId="7" fillId="2" borderId="1" xfId="0" applyNumberFormat="1" applyFont="1" applyFill="1" applyBorder="1" applyAlignment="1" applyProtection="1">
      <alignment horizontal="left" vertical="top" wrapText="1"/>
      <protection/>
    </xf>
    <xf numFmtId="49" fontId="7"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7" fillId="2" borderId="1" xfId="0" applyNumberFormat="1" applyFont="1" applyFill="1" applyBorder="1" applyAlignment="1" quotePrefix="1">
      <alignment horizontal="center" vertical="center" wrapText="1"/>
    </xf>
    <xf numFmtId="166" fontId="7" fillId="2" borderId="1" xfId="17" applyNumberFormat="1" applyFont="1" applyFill="1" applyBorder="1" applyAlignment="1">
      <alignment horizontal="left" vertical="top" wrapText="1"/>
    </xf>
    <xf numFmtId="6" fontId="7" fillId="2" borderId="1" xfId="0" applyNumberFormat="1"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wrapText="1"/>
    </xf>
    <xf numFmtId="0"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vertical="center" wrapText="1"/>
    </xf>
    <xf numFmtId="0" fontId="7" fillId="3" borderId="1" xfId="0" applyFont="1" applyFill="1" applyBorder="1" applyAlignment="1">
      <alignment wrapText="1"/>
    </xf>
    <xf numFmtId="0" fontId="7" fillId="2" borderId="1" xfId="0" applyFont="1" applyFill="1" applyBorder="1" applyAlignment="1">
      <alignment wrapText="1"/>
    </xf>
    <xf numFmtId="0" fontId="10" fillId="2" borderId="1" xfId="19" applyFont="1" applyFill="1" applyBorder="1" applyAlignment="1" applyProtection="1">
      <alignment horizontal="center" vertical="center" wrapText="1"/>
      <protection/>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23" applyFont="1" applyFill="1" applyBorder="1" applyAlignment="1">
      <alignment horizontal="center" vertical="center" wrapText="1"/>
      <protection/>
    </xf>
    <xf numFmtId="0" fontId="0" fillId="0" borderId="0" xfId="0" applyFont="1" applyAlignment="1">
      <alignment/>
    </xf>
    <xf numFmtId="42" fontId="7" fillId="2" borderId="1" xfId="17" applyNumberFormat="1" applyFont="1" applyFill="1" applyBorder="1" applyAlignment="1">
      <alignment horizontal="left" vertical="center" wrapText="1"/>
    </xf>
    <xf numFmtId="0" fontId="7" fillId="2" borderId="4" xfId="23" applyFont="1" applyFill="1" applyBorder="1" applyAlignment="1">
      <alignment horizontal="center" vertical="center" wrapText="1"/>
      <protection/>
    </xf>
    <xf numFmtId="0" fontId="9" fillId="2" borderId="1" xfId="23" applyFont="1" applyFill="1" applyBorder="1" applyAlignment="1">
      <alignment horizontal="center" vertical="center" wrapText="1"/>
      <protection/>
    </xf>
    <xf numFmtId="0" fontId="9" fillId="2" borderId="1" xfId="0" applyNumberFormat="1" applyFont="1" applyFill="1" applyBorder="1" applyAlignment="1" applyProtection="1">
      <alignment vertical="center" wrapText="1"/>
      <protection/>
    </xf>
    <xf numFmtId="0" fontId="7" fillId="2" borderId="1" xfId="23" applyFont="1" applyFill="1" applyBorder="1" applyAlignment="1">
      <alignment horizontal="left" vertical="center" wrapText="1"/>
      <protection/>
    </xf>
    <xf numFmtId="0" fontId="7" fillId="2" borderId="1" xfId="0" applyFont="1" applyFill="1" applyBorder="1" applyAlignment="1" applyProtection="1">
      <alignment vertical="center" wrapText="1"/>
      <protection/>
    </xf>
    <xf numFmtId="0" fontId="9" fillId="2" borderId="1" xfId="0" applyFont="1" applyFill="1" applyBorder="1" applyAlignment="1">
      <alignment vertical="center" wrapText="1"/>
    </xf>
    <xf numFmtId="0" fontId="12" fillId="2" borderId="1" xfId="0" applyFont="1" applyFill="1" applyBorder="1" applyAlignment="1">
      <alignment horizontal="center" vertical="center" wrapText="1"/>
    </xf>
    <xf numFmtId="49" fontId="7" fillId="2" borderId="1" xfId="0" applyNumberFormat="1" applyFont="1" applyFill="1" applyBorder="1" applyAlignment="1">
      <alignment vertical="center" wrapText="1"/>
    </xf>
    <xf numFmtId="0" fontId="7" fillId="2" borderId="1" xfId="0" applyNumberFormat="1" applyFont="1" applyFill="1" applyBorder="1" applyAlignment="1">
      <alignment horizontal="left" vertical="center" wrapText="1"/>
    </xf>
    <xf numFmtId="0" fontId="9" fillId="2" borderId="1" xfId="0" applyFont="1" applyFill="1" applyBorder="1" applyAlignment="1">
      <alignment wrapText="1"/>
    </xf>
    <xf numFmtId="0" fontId="7" fillId="2" borderId="1" xfId="0" applyFont="1" applyFill="1" applyBorder="1" applyAlignment="1">
      <alignment vertical="top" wrapText="1"/>
    </xf>
    <xf numFmtId="0" fontId="7" fillId="2" borderId="1" xfId="0" applyFont="1" applyFill="1" applyBorder="1" applyAlignment="1">
      <alignment horizontal="center" wrapText="1" shrinkToFit="1"/>
    </xf>
    <xf numFmtId="0" fontId="7" fillId="2" borderId="1" xfId="0" applyFont="1" applyFill="1" applyBorder="1" applyAlignment="1">
      <alignment horizontal="center" vertical="center" wrapText="1" shrinkToFit="1"/>
    </xf>
    <xf numFmtId="0" fontId="7" fillId="2" borderId="5" xfId="0" applyFont="1" applyFill="1" applyBorder="1" applyAlignment="1">
      <alignment horizontal="center" vertical="center" wrapText="1"/>
    </xf>
    <xf numFmtId="0" fontId="8" fillId="2" borderId="0" xfId="0" applyFont="1" applyFill="1" applyBorder="1" applyAlignment="1">
      <alignment wrapText="1"/>
    </xf>
    <xf numFmtId="167"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pplyProtection="1">
      <alignment horizontal="center" vertical="center" wrapText="1"/>
      <protection locked="0"/>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 xfId="23" applyFont="1" applyFill="1" applyBorder="1" applyAlignment="1">
      <alignment horizontal="right" vertical="center" wrapText="1"/>
      <protection/>
    </xf>
    <xf numFmtId="0" fontId="7" fillId="2" borderId="0" xfId="0" applyFont="1" applyFill="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wrapText="1"/>
    </xf>
    <xf numFmtId="0" fontId="7" fillId="2" borderId="0" xfId="0" applyFont="1" applyFill="1" applyAlignment="1">
      <alignment/>
    </xf>
    <xf numFmtId="1" fontId="7" fillId="2" borderId="7" xfId="0" applyNumberFormat="1" applyFont="1" applyFill="1" applyBorder="1" applyAlignment="1">
      <alignment horizontal="center" vertical="center" wrapText="1"/>
    </xf>
    <xf numFmtId="1" fontId="10" fillId="2" borderId="1" xfId="19" applyNumberFormat="1" applyFont="1" applyFill="1" applyBorder="1" applyAlignment="1" applyProtection="1">
      <alignment horizontal="center" vertical="center" wrapText="1"/>
      <protection/>
    </xf>
    <xf numFmtId="0" fontId="7" fillId="2" borderId="0" xfId="0" applyFont="1" applyFill="1" applyBorder="1" applyAlignment="1">
      <alignment horizontal="center" vertical="center"/>
    </xf>
    <xf numFmtId="0" fontId="7" fillId="2" borderId="8" xfId="23" applyFont="1" applyFill="1" applyBorder="1" applyAlignment="1">
      <alignment horizontal="center" vertical="center" wrapText="1"/>
      <protection/>
    </xf>
    <xf numFmtId="0" fontId="7" fillId="2" borderId="0" xfId="0" applyFont="1" applyFill="1" applyBorder="1" applyAlignment="1">
      <alignment wrapText="1"/>
    </xf>
    <xf numFmtId="0" fontId="7" fillId="2" borderId="1" xfId="20" applyFont="1" applyFill="1" applyBorder="1" applyAlignment="1">
      <alignment horizontal="center" vertical="center" wrapText="1"/>
      <protection/>
    </xf>
    <xf numFmtId="0" fontId="7" fillId="2" borderId="1" xfId="20" applyFont="1" applyFill="1" applyBorder="1" applyAlignment="1">
      <alignment horizontal="center" vertical="center"/>
      <protection/>
    </xf>
    <xf numFmtId="0" fontId="7" fillId="2" borderId="1" xfId="20" applyFont="1" applyFill="1" applyBorder="1" applyAlignment="1" applyProtection="1">
      <alignment horizontal="center" vertical="center" wrapText="1"/>
      <protection/>
    </xf>
    <xf numFmtId="167" fontId="7" fillId="2" borderId="1" xfId="20" applyNumberFormat="1" applyFont="1" applyFill="1" applyBorder="1" applyAlignment="1">
      <alignment horizontal="center" vertical="center" wrapText="1"/>
      <protection/>
    </xf>
    <xf numFmtId="0" fontId="7" fillId="2" borderId="1" xfId="22" applyFont="1" applyFill="1" applyBorder="1" applyAlignment="1">
      <alignment horizontal="center" vertical="center" wrapText="1"/>
      <protection/>
    </xf>
    <xf numFmtId="42" fontId="7" fillId="2" borderId="1" xfId="17" applyNumberFormat="1" applyFont="1" applyFill="1" applyBorder="1" applyAlignment="1">
      <alignment horizontal="center" vertical="center" wrapText="1"/>
    </xf>
    <xf numFmtId="164" fontId="7" fillId="2" borderId="1" xfId="17" applyNumberFormat="1" applyFont="1" applyFill="1" applyBorder="1" applyAlignment="1">
      <alignment horizontal="center" vertical="center" wrapText="1"/>
    </xf>
    <xf numFmtId="165" fontId="7" fillId="2" borderId="1" xfId="23" applyNumberFormat="1" applyFont="1" applyFill="1" applyBorder="1" applyAlignment="1">
      <alignment horizontal="center" vertical="center" wrapText="1"/>
      <protection/>
    </xf>
    <xf numFmtId="0" fontId="7" fillId="2" borderId="1" xfId="23" applyFont="1" applyFill="1" applyBorder="1" applyAlignment="1">
      <alignment horizontal="center" vertical="center" wrapText="1"/>
      <protection/>
    </xf>
    <xf numFmtId="0" fontId="7" fillId="2" borderId="1" xfId="23" applyFont="1" applyFill="1" applyBorder="1" applyAlignment="1">
      <alignment vertical="center" wrapText="1"/>
      <protection/>
    </xf>
    <xf numFmtId="164" fontId="7" fillId="2" borderId="1" xfId="23" applyNumberFormat="1" applyFont="1" applyFill="1" applyBorder="1" applyAlignment="1">
      <alignment horizontal="center" vertical="center" wrapText="1"/>
      <protection/>
    </xf>
    <xf numFmtId="42" fontId="7" fillId="2" borderId="1" xfId="17" applyNumberFormat="1" applyFont="1" applyFill="1" applyBorder="1" applyAlignment="1">
      <alignment horizontal="center" vertical="center"/>
    </xf>
    <xf numFmtId="166" fontId="7" fillId="2" borderId="1" xfId="17" applyNumberFormat="1" applyFont="1" applyFill="1" applyBorder="1" applyAlignment="1">
      <alignment horizontal="center" vertical="center" wrapText="1"/>
    </xf>
    <xf numFmtId="0" fontId="7" fillId="2" borderId="1" xfId="20" applyFont="1" applyFill="1" applyBorder="1" applyAlignment="1" applyProtection="1">
      <alignment horizontal="center" vertical="top" wrapText="1"/>
      <protection/>
    </xf>
    <xf numFmtId="167" fontId="7" fillId="2" borderId="1" xfId="20" applyNumberFormat="1" applyFont="1" applyFill="1" applyBorder="1" applyAlignment="1">
      <alignment horizontal="center" vertical="top" wrapText="1"/>
      <protection/>
    </xf>
    <xf numFmtId="0" fontId="8" fillId="2" borderId="0" xfId="20" applyFont="1" applyFill="1" applyBorder="1" applyAlignment="1">
      <alignment wrapText="1"/>
      <protection/>
    </xf>
    <xf numFmtId="164" fontId="8" fillId="2" borderId="0" xfId="20" applyNumberFormat="1" applyFont="1" applyFill="1" applyBorder="1" applyAlignment="1">
      <alignment wrapText="1"/>
      <protection/>
    </xf>
    <xf numFmtId="42" fontId="7" fillId="2" borderId="1" xfId="23" applyNumberFormat="1" applyFont="1" applyFill="1" applyBorder="1" applyAlignment="1">
      <alignment horizontal="left" vertical="center" wrapText="1"/>
      <protection/>
    </xf>
    <xf numFmtId="42" fontId="7" fillId="2" borderId="1" xfId="0" applyNumberFormat="1" applyFont="1" applyFill="1" applyBorder="1" applyAlignment="1">
      <alignment horizontal="left" vertical="center" wrapText="1"/>
    </xf>
    <xf numFmtId="42" fontId="7" fillId="3" borderId="1" xfId="17" applyNumberFormat="1" applyFont="1" applyFill="1" applyBorder="1" applyAlignment="1">
      <alignment horizontal="left" vertical="center" wrapText="1"/>
    </xf>
    <xf numFmtId="42" fontId="7" fillId="2" borderId="1" xfId="17" applyNumberFormat="1" applyFont="1" applyFill="1" applyBorder="1" applyAlignment="1" applyProtection="1">
      <alignment horizontal="left" vertical="center" wrapText="1"/>
      <protection/>
    </xf>
    <xf numFmtId="42" fontId="7" fillId="2" borderId="1" xfId="0" applyNumberFormat="1" applyFont="1" applyFill="1" applyBorder="1" applyAlignment="1">
      <alignment horizontal="center" vertical="center" wrapText="1"/>
    </xf>
    <xf numFmtId="42" fontId="7" fillId="2" borderId="1" xfId="15" applyNumberFormat="1" applyFont="1" applyFill="1" applyBorder="1" applyAlignment="1">
      <alignment horizontal="left" vertical="center" wrapText="1"/>
    </xf>
    <xf numFmtId="42" fontId="13" fillId="2" borderId="1" xfId="17" applyNumberFormat="1" applyFont="1" applyFill="1" applyBorder="1" applyAlignment="1">
      <alignment horizontal="center" vertical="center"/>
    </xf>
    <xf numFmtId="42" fontId="7" fillId="2" borderId="1" xfId="21" applyNumberFormat="1" applyFont="1" applyFill="1" applyBorder="1" applyAlignment="1">
      <alignment horizontal="center" vertical="top" wrapText="1"/>
      <protection/>
    </xf>
    <xf numFmtId="42" fontId="7" fillId="2" borderId="1" xfId="21" applyNumberFormat="1" applyFont="1" applyFill="1" applyBorder="1" applyAlignment="1">
      <alignment horizontal="center" vertical="center" wrapText="1"/>
      <protection/>
    </xf>
    <xf numFmtId="42" fontId="7" fillId="2" borderId="1" xfId="0" applyNumberFormat="1" applyFont="1" applyFill="1" applyBorder="1" applyAlignment="1">
      <alignment wrapText="1"/>
    </xf>
    <xf numFmtId="0" fontId="7" fillId="2" borderId="5" xfId="20" applyFont="1" applyFill="1" applyBorder="1" applyAlignment="1">
      <alignment horizontal="center" vertical="center" wrapText="1"/>
      <protection/>
    </xf>
    <xf numFmtId="0" fontId="7" fillId="2" borderId="6" xfId="0" applyNumberFormat="1" applyFont="1" applyFill="1" applyBorder="1" applyAlignment="1">
      <alignment horizontal="center" vertical="center" wrapText="1"/>
    </xf>
    <xf numFmtId="42" fontId="7" fillId="2" borderId="2" xfId="17" applyNumberFormat="1" applyFont="1" applyFill="1" applyBorder="1" applyAlignment="1">
      <alignment horizontal="left" vertical="center" wrapText="1"/>
    </xf>
    <xf numFmtId="42" fontId="7" fillId="2" borderId="3" xfId="17" applyNumberFormat="1" applyFont="1" applyFill="1" applyBorder="1" applyAlignment="1">
      <alignment horizontal="left" vertical="center" wrapText="1"/>
    </xf>
    <xf numFmtId="0" fontId="7" fillId="2" borderId="9" xfId="23" applyFont="1" applyFill="1" applyBorder="1" applyAlignment="1">
      <alignment horizontal="center" vertical="center" wrapText="1"/>
      <protection/>
    </xf>
    <xf numFmtId="0" fontId="7" fillId="2" borderId="10" xfId="23" applyFont="1" applyFill="1" applyBorder="1" applyAlignment="1">
      <alignment horizontal="center" vertical="center" wrapText="1"/>
      <protection/>
    </xf>
    <xf numFmtId="1" fontId="7" fillId="0" borderId="1" xfId="0" applyNumberFormat="1" applyFont="1" applyBorder="1" applyAlignment="1">
      <alignment horizontal="center" vertical="center" wrapText="1"/>
    </xf>
    <xf numFmtId="1" fontId="7" fillId="0" borderId="0" xfId="0" applyNumberFormat="1" applyFont="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164" fontId="7" fillId="0" borderId="1" xfId="17" applyNumberFormat="1" applyFont="1" applyFill="1" applyBorder="1" applyAlignment="1">
      <alignment horizontal="center" vertical="center" wrapText="1"/>
    </xf>
    <xf numFmtId="0" fontId="7" fillId="0" borderId="1" xfId="23" applyFont="1" applyFill="1" applyBorder="1" applyAlignment="1">
      <alignment horizontal="center" vertical="center" wrapText="1"/>
      <protection/>
    </xf>
    <xf numFmtId="42" fontId="7" fillId="2" borderId="0" xfId="17" applyNumberFormat="1" applyFont="1" applyFill="1" applyBorder="1" applyAlignment="1">
      <alignment horizontal="left" vertical="center" wrapText="1"/>
    </xf>
    <xf numFmtId="42" fontId="7" fillId="2" borderId="1" xfId="17" applyNumberFormat="1" applyFont="1" applyFill="1" applyBorder="1" applyAlignment="1" applyProtection="1">
      <alignment horizontal="left" vertical="center" wrapText="1"/>
      <protection locked="0"/>
    </xf>
  </cellXfs>
  <cellStyles count="11">
    <cellStyle name="Normal" xfId="0"/>
    <cellStyle name="Comma" xfId="15"/>
    <cellStyle name="Comma [0]" xfId="16"/>
    <cellStyle name="Currency" xfId="17"/>
    <cellStyle name="Currency [0]" xfId="18"/>
    <cellStyle name="Hyperlink" xfId="19"/>
    <cellStyle name="Normal 3" xfId="20"/>
    <cellStyle name="Normal 4" xfId="21"/>
    <cellStyle name="Normal 5" xfId="22"/>
    <cellStyle name="Normal_Investments Workshee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361950</xdr:colOff>
      <xdr:row>884</xdr:row>
      <xdr:rowOff>0</xdr:rowOff>
    </xdr:from>
    <xdr:ext cx="66675" cy="200025"/>
    <xdr:sp>
      <xdr:nvSpPr>
        <xdr:cNvPr id="1" name="Text Box 3"/>
        <xdr:cNvSpPr txBox="1">
          <a:spLocks noChangeArrowheads="1"/>
        </xdr:cNvSpPr>
      </xdr:nvSpPr>
      <xdr:spPr>
        <a:xfrm>
          <a:off x="2305050" y="511616325"/>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361950</xdr:colOff>
      <xdr:row>1043</xdr:row>
      <xdr:rowOff>0</xdr:rowOff>
    </xdr:from>
    <xdr:ext cx="66675" cy="200025"/>
    <xdr:sp>
      <xdr:nvSpPr>
        <xdr:cNvPr id="2" name="Text Box 1"/>
        <xdr:cNvSpPr txBox="1">
          <a:spLocks noChangeArrowheads="1"/>
        </xdr:cNvSpPr>
      </xdr:nvSpPr>
      <xdr:spPr>
        <a:xfrm>
          <a:off x="2305050" y="60281820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72"/>
  <sheetViews>
    <sheetView workbookViewId="0" topLeftCell="A5">
      <selection activeCell="S38" sqref="S38"/>
    </sheetView>
  </sheetViews>
  <sheetFormatPr defaultColWidth="8.8515625" defaultRowHeight="12.75"/>
  <cols>
    <col min="1" max="1" width="8.8515625" style="0" customWidth="1"/>
    <col min="2" max="2" width="11.28125" style="0" customWidth="1"/>
  </cols>
  <sheetData>
    <row r="1" spans="1:2" ht="12">
      <c r="A1" s="3" t="s">
        <v>3484</v>
      </c>
      <c r="B1" s="1"/>
    </row>
    <row r="2" spans="1:6" ht="12">
      <c r="A2" t="s">
        <v>3481</v>
      </c>
      <c r="F2" t="s">
        <v>3246</v>
      </c>
    </row>
    <row r="3" spans="1:6" ht="12">
      <c r="A3" t="s">
        <v>3482</v>
      </c>
      <c r="F3" t="s">
        <v>3247</v>
      </c>
    </row>
    <row r="4" spans="1:6" ht="12">
      <c r="A4" t="s">
        <v>3483</v>
      </c>
      <c r="F4" t="s">
        <v>3248</v>
      </c>
    </row>
    <row r="5" ht="12">
      <c r="F5" t="s">
        <v>3249</v>
      </c>
    </row>
    <row r="6" spans="1:6" ht="12">
      <c r="A6" s="2" t="s">
        <v>3430</v>
      </c>
      <c r="F6" t="s">
        <v>3250</v>
      </c>
    </row>
    <row r="7" spans="1:6" ht="12">
      <c r="A7" t="s">
        <v>3178</v>
      </c>
      <c r="F7" t="s">
        <v>3251</v>
      </c>
    </row>
    <row r="8" spans="1:6" ht="12">
      <c r="A8" t="s">
        <v>3307</v>
      </c>
      <c r="F8" t="s">
        <v>3252</v>
      </c>
    </row>
    <row r="9" spans="1:6" ht="12">
      <c r="A9" t="s">
        <v>3315</v>
      </c>
      <c r="F9" t="s">
        <v>3316</v>
      </c>
    </row>
    <row r="10" ht="12">
      <c r="A10" t="s">
        <v>3176</v>
      </c>
    </row>
    <row r="11" spans="1:6" ht="12">
      <c r="A11" t="s">
        <v>3318</v>
      </c>
      <c r="F11" t="s">
        <v>3253</v>
      </c>
    </row>
    <row r="12" spans="1:6" ht="12">
      <c r="A12" t="s">
        <v>3177</v>
      </c>
      <c r="F12" t="s">
        <v>3254</v>
      </c>
    </row>
    <row r="13" spans="1:6" ht="12">
      <c r="A13" t="s">
        <v>3349</v>
      </c>
      <c r="F13" t="s">
        <v>3255</v>
      </c>
    </row>
    <row r="14" ht="12">
      <c r="A14" t="s">
        <v>3305</v>
      </c>
    </row>
    <row r="15" spans="1:6" ht="12">
      <c r="A15" t="s">
        <v>3348</v>
      </c>
      <c r="F15" t="s">
        <v>3256</v>
      </c>
    </row>
    <row r="16" ht="12">
      <c r="F16" t="s">
        <v>3195</v>
      </c>
    </row>
    <row r="17" spans="1:6" ht="12">
      <c r="A17" t="s">
        <v>3306</v>
      </c>
      <c r="F17" t="s">
        <v>3308</v>
      </c>
    </row>
    <row r="18" spans="1:6" ht="12">
      <c r="A18" t="s">
        <v>3254</v>
      </c>
      <c r="F18" t="s">
        <v>3309</v>
      </c>
    </row>
    <row r="19" spans="1:6" ht="12">
      <c r="A19" t="s">
        <v>3255</v>
      </c>
      <c r="F19" t="s">
        <v>3310</v>
      </c>
    </row>
    <row r="20" ht="12">
      <c r="F20" t="s">
        <v>3457</v>
      </c>
    </row>
    <row r="21" spans="1:6" ht="12">
      <c r="A21" s="2" t="s">
        <v>3371</v>
      </c>
      <c r="F21" t="s">
        <v>3276</v>
      </c>
    </row>
    <row r="22" spans="1:6" ht="12">
      <c r="A22" s="4" t="s">
        <v>3341</v>
      </c>
      <c r="F22" t="s">
        <v>3277</v>
      </c>
    </row>
    <row r="23" spans="1:6" ht="12">
      <c r="A23" t="s">
        <v>3342</v>
      </c>
      <c r="F23" t="s">
        <v>3417</v>
      </c>
    </row>
    <row r="24" spans="1:6" ht="12">
      <c r="A24" t="s">
        <v>3343</v>
      </c>
      <c r="F24" t="s">
        <v>3418</v>
      </c>
    </row>
    <row r="25" spans="1:6" ht="12">
      <c r="A25" t="s">
        <v>3285</v>
      </c>
      <c r="F25" t="s">
        <v>3257</v>
      </c>
    </row>
    <row r="26" ht="12">
      <c r="F26" t="s">
        <v>3348</v>
      </c>
    </row>
    <row r="27" ht="12">
      <c r="A27" t="s">
        <v>3152</v>
      </c>
    </row>
    <row r="28" spans="1:9" ht="12">
      <c r="A28" t="s">
        <v>3254</v>
      </c>
      <c r="F28" t="s">
        <v>3461</v>
      </c>
      <c r="I28" t="s">
        <v>3194</v>
      </c>
    </row>
    <row r="29" spans="1:9" ht="12">
      <c r="A29" t="s">
        <v>3255</v>
      </c>
      <c r="F29" t="s">
        <v>3313</v>
      </c>
      <c r="I29" t="s">
        <v>3313</v>
      </c>
    </row>
    <row r="30" spans="6:9" ht="12">
      <c r="F30" t="s">
        <v>3314</v>
      </c>
      <c r="I30" t="s">
        <v>3314</v>
      </c>
    </row>
    <row r="31" spans="1:9" ht="12">
      <c r="A31" t="s">
        <v>3432</v>
      </c>
      <c r="F31" t="s">
        <v>3312</v>
      </c>
      <c r="I31" t="s">
        <v>3312</v>
      </c>
    </row>
    <row r="32" spans="1:9" ht="12">
      <c r="A32" t="s">
        <v>3243</v>
      </c>
      <c r="F32" t="s">
        <v>3193</v>
      </c>
      <c r="I32" t="s">
        <v>3193</v>
      </c>
    </row>
    <row r="33" spans="1:9" ht="12">
      <c r="A33" t="s">
        <v>3244</v>
      </c>
      <c r="F33" t="s">
        <v>3431</v>
      </c>
      <c r="I33" t="s">
        <v>3431</v>
      </c>
    </row>
    <row r="34" spans="1:9" ht="12">
      <c r="A34" t="s">
        <v>3245</v>
      </c>
      <c r="F34" t="s">
        <v>3258</v>
      </c>
      <c r="I34" t="s">
        <v>3258</v>
      </c>
    </row>
    <row r="35" spans="6:9" ht="12">
      <c r="F35" t="s">
        <v>3347</v>
      </c>
      <c r="I35" t="s">
        <v>3347</v>
      </c>
    </row>
    <row r="36" spans="6:9" ht="12">
      <c r="F36" t="s">
        <v>3317</v>
      </c>
      <c r="I36" t="s">
        <v>3317</v>
      </c>
    </row>
    <row r="38" spans="1:6" ht="12">
      <c r="A38" t="s">
        <v>3196</v>
      </c>
      <c r="F38" t="s">
        <v>3284</v>
      </c>
    </row>
    <row r="39" spans="1:9" ht="12">
      <c r="A39" t="s">
        <v>3202</v>
      </c>
      <c r="F39" s="4" t="s">
        <v>3281</v>
      </c>
      <c r="I39" t="s">
        <v>3179</v>
      </c>
    </row>
    <row r="40" spans="1:9" ht="12">
      <c r="A40" t="s">
        <v>3201</v>
      </c>
      <c r="F40" s="4" t="s">
        <v>3282</v>
      </c>
      <c r="I40" t="s">
        <v>3168</v>
      </c>
    </row>
    <row r="41" spans="1:9" ht="12">
      <c r="A41" t="s">
        <v>3203</v>
      </c>
      <c r="F41" s="4" t="s">
        <v>3283</v>
      </c>
      <c r="I41" t="s">
        <v>3149</v>
      </c>
    </row>
    <row r="42" spans="1:9" ht="12">
      <c r="A42" t="s">
        <v>3204</v>
      </c>
      <c r="F42" s="4" t="s">
        <v>3285</v>
      </c>
      <c r="I42" t="s">
        <v>3167</v>
      </c>
    </row>
    <row r="43" spans="1:9" ht="12">
      <c r="A43" t="s">
        <v>3205</v>
      </c>
      <c r="I43" t="s">
        <v>3150</v>
      </c>
    </row>
    <row r="44" spans="1:9" ht="12">
      <c r="A44" t="s">
        <v>3206</v>
      </c>
      <c r="F44" t="s">
        <v>3286</v>
      </c>
      <c r="I44" t="s">
        <v>3285</v>
      </c>
    </row>
    <row r="45" spans="1:6" ht="12">
      <c r="A45" t="s">
        <v>3207</v>
      </c>
      <c r="F45" t="s">
        <v>3254</v>
      </c>
    </row>
    <row r="46" spans="1:6" ht="12">
      <c r="A46" t="s">
        <v>3208</v>
      </c>
      <c r="F46" t="s">
        <v>3255</v>
      </c>
    </row>
    <row r="47" ht="12">
      <c r="A47" t="s">
        <v>3209</v>
      </c>
    </row>
    <row r="48" spans="1:9" ht="12">
      <c r="A48" t="s">
        <v>3210</v>
      </c>
      <c r="F48" t="s">
        <v>3169</v>
      </c>
      <c r="I48" t="s">
        <v>3151</v>
      </c>
    </row>
    <row r="49" spans="1:9" ht="12">
      <c r="A49" t="s">
        <v>3211</v>
      </c>
      <c r="F49" t="s">
        <v>3173</v>
      </c>
      <c r="I49" t="s">
        <v>3254</v>
      </c>
    </row>
    <row r="50" spans="1:9" ht="12">
      <c r="A50" t="s">
        <v>3212</v>
      </c>
      <c r="F50" t="s">
        <v>3174</v>
      </c>
      <c r="I50" t="s">
        <v>3255</v>
      </c>
    </row>
    <row r="51" spans="1:9" ht="12">
      <c r="A51" t="s">
        <v>3213</v>
      </c>
      <c r="F51" t="s">
        <v>3170</v>
      </c>
      <c r="I51" t="s">
        <v>3285</v>
      </c>
    </row>
    <row r="52" spans="1:6" ht="12">
      <c r="A52" t="s">
        <v>3214</v>
      </c>
      <c r="F52" t="s">
        <v>3171</v>
      </c>
    </row>
    <row r="53" spans="1:9" ht="12">
      <c r="A53" t="s">
        <v>3215</v>
      </c>
      <c r="F53" t="s">
        <v>3172</v>
      </c>
      <c r="I53" t="s">
        <v>3383</v>
      </c>
    </row>
    <row r="54" spans="1:9" ht="12">
      <c r="A54" t="s">
        <v>3216</v>
      </c>
      <c r="F54" t="s">
        <v>3175</v>
      </c>
      <c r="I54" t="s">
        <v>3254</v>
      </c>
    </row>
    <row r="55" spans="1:9" ht="12">
      <c r="A55" t="s">
        <v>3200</v>
      </c>
      <c r="F55" t="s">
        <v>3348</v>
      </c>
      <c r="I55" t="s">
        <v>3255</v>
      </c>
    </row>
    <row r="56" spans="1:6" ht="12">
      <c r="A56" t="s">
        <v>3217</v>
      </c>
      <c r="F56" t="s">
        <v>3285</v>
      </c>
    </row>
    <row r="57" ht="12">
      <c r="A57" t="s">
        <v>3218</v>
      </c>
    </row>
    <row r="58" ht="12">
      <c r="A58" t="s">
        <v>3219</v>
      </c>
    </row>
    <row r="59" ht="12">
      <c r="A59" t="s">
        <v>3220</v>
      </c>
    </row>
    <row r="60" ht="12">
      <c r="A60" t="s">
        <v>3221</v>
      </c>
    </row>
    <row r="61" ht="12">
      <c r="A61" t="s">
        <v>3222</v>
      </c>
    </row>
    <row r="62" ht="12">
      <c r="A62" t="s">
        <v>3223</v>
      </c>
    </row>
    <row r="63" ht="12">
      <c r="A63" t="s">
        <v>3224</v>
      </c>
    </row>
    <row r="64" ht="12">
      <c r="A64" t="s">
        <v>3197</v>
      </c>
    </row>
    <row r="65" ht="12">
      <c r="A65" t="s">
        <v>3199</v>
      </c>
    </row>
    <row r="66" ht="12">
      <c r="A66" t="s">
        <v>3198</v>
      </c>
    </row>
    <row r="67" ht="12">
      <c r="A67" t="s">
        <v>3225</v>
      </c>
    </row>
    <row r="68" ht="12">
      <c r="A68" t="s">
        <v>3226</v>
      </c>
    </row>
    <row r="69" ht="12">
      <c r="A69" t="s">
        <v>3227</v>
      </c>
    </row>
    <row r="70" ht="12">
      <c r="A70" t="s">
        <v>3228</v>
      </c>
    </row>
    <row r="71" ht="12">
      <c r="A71" t="s">
        <v>3229</v>
      </c>
    </row>
    <row r="72" ht="12">
      <c r="A72" t="s">
        <v>3304</v>
      </c>
    </row>
  </sheetData>
  <sheetProtection password="C660" sheet="1" objects="1" scenarios="1"/>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FX1072"/>
  <sheetViews>
    <sheetView tabSelected="1" workbookViewId="0" topLeftCell="C1">
      <pane ySplit="1" topLeftCell="BM381" activePane="bottomLeft" state="frozen"/>
      <selection pane="topLeft" activeCell="A1" sqref="A1"/>
      <selection pane="bottomLeft" activeCell="I381" sqref="I381"/>
    </sheetView>
  </sheetViews>
  <sheetFormatPr defaultColWidth="8.8515625" defaultRowHeight="45" customHeight="1"/>
  <cols>
    <col min="1" max="1" width="8.8515625" style="35" customWidth="1"/>
    <col min="2" max="2" width="11.421875" style="35" customWidth="1"/>
    <col min="3" max="3" width="8.8515625" style="35" customWidth="1"/>
    <col min="4" max="4" width="17.421875" style="35" customWidth="1"/>
    <col min="5" max="5" width="12.28125" style="35" customWidth="1"/>
    <col min="6" max="6" width="8.8515625" style="35" customWidth="1"/>
    <col min="7" max="7" width="14.00390625" style="35" customWidth="1"/>
    <col min="8" max="8" width="24.421875" style="35" customWidth="1"/>
    <col min="9" max="9" width="51.7109375" style="35" customWidth="1"/>
    <col min="10" max="10" width="9.28125" style="35" hidden="1" customWidth="1"/>
    <col min="11" max="11" width="13.28125" style="98" customWidth="1"/>
    <col min="12" max="12" width="13.421875" style="98" customWidth="1"/>
    <col min="13" max="14" width="9.28125" style="35" customWidth="1"/>
    <col min="15" max="15" width="18.421875" style="35" customWidth="1"/>
    <col min="16" max="17" width="12.140625" style="35" customWidth="1"/>
    <col min="18" max="18" width="8.8515625" style="35" customWidth="1"/>
    <col min="19" max="19" width="10.8515625" style="35" customWidth="1"/>
    <col min="20" max="21" width="9.8515625" style="106" customWidth="1"/>
    <col min="22" max="16384" width="8.8515625" style="35" customWidth="1"/>
  </cols>
  <sheetData>
    <row r="1" spans="1:21" ht="87.75" customHeight="1">
      <c r="A1" s="5" t="s">
        <v>3462</v>
      </c>
      <c r="B1" s="5" t="s">
        <v>3426</v>
      </c>
      <c r="C1" s="5" t="s">
        <v>3425</v>
      </c>
      <c r="D1" s="5" t="s">
        <v>3311</v>
      </c>
      <c r="E1" s="5" t="s">
        <v>250</v>
      </c>
      <c r="F1" s="5" t="s">
        <v>251</v>
      </c>
      <c r="G1" s="5" t="s">
        <v>3351</v>
      </c>
      <c r="H1" s="5" t="s">
        <v>3280</v>
      </c>
      <c r="I1" s="5" t="s">
        <v>3459</v>
      </c>
      <c r="J1" s="5" t="s">
        <v>244</v>
      </c>
      <c r="K1" s="77" t="s">
        <v>3460</v>
      </c>
      <c r="L1" s="77" t="s">
        <v>20</v>
      </c>
      <c r="M1" s="5" t="s">
        <v>3352</v>
      </c>
      <c r="N1" s="5" t="s">
        <v>3427</v>
      </c>
      <c r="O1" s="5" t="s">
        <v>3458</v>
      </c>
      <c r="P1" s="5" t="s">
        <v>383</v>
      </c>
      <c r="Q1" s="5" t="s">
        <v>245</v>
      </c>
      <c r="R1" s="5" t="s">
        <v>3461</v>
      </c>
      <c r="S1" s="5" t="s">
        <v>384</v>
      </c>
      <c r="T1" s="5" t="s">
        <v>41</v>
      </c>
      <c r="U1" s="5" t="s">
        <v>42</v>
      </c>
    </row>
    <row r="2" spans="1:21" ht="45" customHeight="1">
      <c r="A2" s="80">
        <v>10000</v>
      </c>
      <c r="B2" s="80" t="s">
        <v>3162</v>
      </c>
      <c r="C2" s="80" t="s">
        <v>3162</v>
      </c>
      <c r="D2" s="80" t="s">
        <v>3237</v>
      </c>
      <c r="E2" s="80" t="s">
        <v>3154</v>
      </c>
      <c r="F2" s="80" t="s">
        <v>3416</v>
      </c>
      <c r="G2" s="80" t="s">
        <v>3170</v>
      </c>
      <c r="H2" s="81" t="s">
        <v>3124</v>
      </c>
      <c r="I2" s="81" t="s">
        <v>3504</v>
      </c>
      <c r="J2" s="81"/>
      <c r="K2" s="41">
        <v>20000000</v>
      </c>
      <c r="L2" s="41">
        <f>K2*(1.04^10)</f>
        <v>29604885.69836689</v>
      </c>
      <c r="M2" s="80" t="s">
        <v>3481</v>
      </c>
      <c r="N2" s="80" t="s">
        <v>3382</v>
      </c>
      <c r="O2" s="80" t="s">
        <v>3013</v>
      </c>
      <c r="P2" s="80" t="s">
        <v>385</v>
      </c>
      <c r="Q2" s="80"/>
      <c r="R2" s="80" t="s">
        <v>3314</v>
      </c>
      <c r="S2" s="80" t="s">
        <v>3258</v>
      </c>
      <c r="T2" s="105"/>
      <c r="U2" s="105"/>
    </row>
    <row r="3" spans="1:21" ht="45" customHeight="1">
      <c r="A3" s="80">
        <v>10001</v>
      </c>
      <c r="B3" s="80" t="s">
        <v>3162</v>
      </c>
      <c r="C3" s="80" t="s">
        <v>3229</v>
      </c>
      <c r="D3" s="80" t="s">
        <v>3419</v>
      </c>
      <c r="E3" s="80" t="s">
        <v>3424</v>
      </c>
      <c r="F3" s="80" t="s">
        <v>3416</v>
      </c>
      <c r="G3" s="80" t="s">
        <v>3171</v>
      </c>
      <c r="H3" s="81" t="s">
        <v>3433</v>
      </c>
      <c r="I3" s="81" t="s">
        <v>3505</v>
      </c>
      <c r="J3" s="81"/>
      <c r="K3" s="41">
        <v>9800000</v>
      </c>
      <c r="L3" s="41">
        <f>K3*(1.04^10)</f>
        <v>14506393.992199777</v>
      </c>
      <c r="M3" s="80" t="s">
        <v>3481</v>
      </c>
      <c r="N3" s="80" t="s">
        <v>3382</v>
      </c>
      <c r="O3" s="80" t="s">
        <v>3417</v>
      </c>
      <c r="P3" s="80" t="s">
        <v>385</v>
      </c>
      <c r="Q3" s="80"/>
      <c r="R3" s="80" t="s">
        <v>3314</v>
      </c>
      <c r="S3" s="80" t="s">
        <v>3312</v>
      </c>
      <c r="T3" s="105"/>
      <c r="U3" s="105"/>
    </row>
    <row r="4" spans="1:21" ht="45" customHeight="1">
      <c r="A4" s="80">
        <v>10002</v>
      </c>
      <c r="B4" s="80" t="s">
        <v>3162</v>
      </c>
      <c r="C4" s="80" t="s">
        <v>3162</v>
      </c>
      <c r="D4" s="80" t="s">
        <v>3420</v>
      </c>
      <c r="E4" s="80" t="s">
        <v>3241</v>
      </c>
      <c r="F4" s="80" t="s">
        <v>3470</v>
      </c>
      <c r="G4" s="80" t="s">
        <v>3171</v>
      </c>
      <c r="H4" s="81" t="s">
        <v>3434</v>
      </c>
      <c r="I4" s="81" t="s">
        <v>3238</v>
      </c>
      <c r="J4" s="81"/>
      <c r="K4" s="41">
        <v>30000000</v>
      </c>
      <c r="L4" s="41">
        <f>K4*(1.04^18)</f>
        <v>60774495.46135599</v>
      </c>
      <c r="M4" s="80" t="s">
        <v>3482</v>
      </c>
      <c r="N4" s="80" t="s">
        <v>3382</v>
      </c>
      <c r="O4" s="80" t="s">
        <v>3310</v>
      </c>
      <c r="P4" s="80" t="s">
        <v>386</v>
      </c>
      <c r="Q4" s="80"/>
      <c r="R4" s="80" t="s">
        <v>3314</v>
      </c>
      <c r="S4" s="80" t="s">
        <v>3193</v>
      </c>
      <c r="T4" s="105" t="s">
        <v>3254</v>
      </c>
      <c r="U4" s="105" t="s">
        <v>3254</v>
      </c>
    </row>
    <row r="5" spans="1:21" ht="45" customHeight="1">
      <c r="A5" s="80">
        <v>10003</v>
      </c>
      <c r="B5" s="80" t="s">
        <v>3162</v>
      </c>
      <c r="C5" s="80" t="s">
        <v>3162</v>
      </c>
      <c r="D5" s="80" t="s">
        <v>3155</v>
      </c>
      <c r="E5" s="80" t="s">
        <v>3295</v>
      </c>
      <c r="F5" s="80" t="s">
        <v>3259</v>
      </c>
      <c r="G5" s="80" t="s">
        <v>3170</v>
      </c>
      <c r="H5" s="81" t="s">
        <v>3435</v>
      </c>
      <c r="I5" s="81" t="s">
        <v>49</v>
      </c>
      <c r="J5" s="81"/>
      <c r="K5" s="41">
        <v>20000000</v>
      </c>
      <c r="L5" s="41">
        <f>K5*(1.04^10)</f>
        <v>29604885.69836689</v>
      </c>
      <c r="M5" s="80" t="s">
        <v>3481</v>
      </c>
      <c r="N5" s="80" t="s">
        <v>3382</v>
      </c>
      <c r="O5" s="80" t="s">
        <v>3013</v>
      </c>
      <c r="P5" s="80" t="s">
        <v>385</v>
      </c>
      <c r="Q5" s="80"/>
      <c r="R5" s="80" t="s">
        <v>3314</v>
      </c>
      <c r="S5" s="80" t="s">
        <v>3258</v>
      </c>
      <c r="T5" s="105"/>
      <c r="U5" s="105" t="s">
        <v>3254</v>
      </c>
    </row>
    <row r="6" spans="1:21" ht="45" customHeight="1">
      <c r="A6" s="80">
        <v>10004</v>
      </c>
      <c r="B6" s="80" t="s">
        <v>3162</v>
      </c>
      <c r="C6" s="80" t="s">
        <v>3162</v>
      </c>
      <c r="D6" s="80" t="s">
        <v>3156</v>
      </c>
      <c r="E6" s="80" t="s">
        <v>3470</v>
      </c>
      <c r="F6" s="80" t="s">
        <v>3260</v>
      </c>
      <c r="G6" s="80" t="s">
        <v>3175</v>
      </c>
      <c r="H6" s="81" t="s">
        <v>3436</v>
      </c>
      <c r="I6" s="81" t="s">
        <v>3239</v>
      </c>
      <c r="J6" s="81"/>
      <c r="K6" s="41">
        <v>7340000</v>
      </c>
      <c r="L6" s="41">
        <f>K6*(1.04^10)</f>
        <v>10864993.051300649</v>
      </c>
      <c r="M6" s="80" t="s">
        <v>3481</v>
      </c>
      <c r="N6" s="80" t="s">
        <v>3382</v>
      </c>
      <c r="O6" s="80" t="s">
        <v>3417</v>
      </c>
      <c r="P6" s="80" t="s">
        <v>386</v>
      </c>
      <c r="Q6" s="80"/>
      <c r="R6" s="80" t="s">
        <v>3314</v>
      </c>
      <c r="S6" s="80" t="s">
        <v>3347</v>
      </c>
      <c r="T6" s="105"/>
      <c r="U6" s="105"/>
    </row>
    <row r="7" spans="1:21" ht="45" customHeight="1">
      <c r="A7" s="80">
        <v>10005</v>
      </c>
      <c r="B7" s="80" t="s">
        <v>3162</v>
      </c>
      <c r="C7" s="80" t="s">
        <v>3162</v>
      </c>
      <c r="D7" s="80" t="s">
        <v>3469</v>
      </c>
      <c r="E7" s="80" t="s">
        <v>3470</v>
      </c>
      <c r="F7" s="80" t="s">
        <v>3471</v>
      </c>
      <c r="G7" s="80" t="s">
        <v>3171</v>
      </c>
      <c r="H7" s="81" t="s">
        <v>3437</v>
      </c>
      <c r="I7" s="81" t="s">
        <v>3092</v>
      </c>
      <c r="J7" s="81"/>
      <c r="K7" s="41">
        <v>6200000</v>
      </c>
      <c r="L7" s="41">
        <f>K7*(1.04^18)</f>
        <v>12560062.395346904</v>
      </c>
      <c r="M7" s="80" t="s">
        <v>3482</v>
      </c>
      <c r="N7" s="80" t="s">
        <v>3382</v>
      </c>
      <c r="O7" s="80" t="s">
        <v>3013</v>
      </c>
      <c r="P7" s="80" t="s">
        <v>385</v>
      </c>
      <c r="Q7" s="80"/>
      <c r="R7" s="80" t="s">
        <v>3314</v>
      </c>
      <c r="S7" s="80" t="s">
        <v>3347</v>
      </c>
      <c r="T7" s="105"/>
      <c r="U7" s="105" t="s">
        <v>3254</v>
      </c>
    </row>
    <row r="8" spans="1:21" ht="45" customHeight="1">
      <c r="A8" s="80">
        <v>10007</v>
      </c>
      <c r="B8" s="80" t="s">
        <v>3162</v>
      </c>
      <c r="C8" s="80" t="s">
        <v>3162</v>
      </c>
      <c r="D8" s="80" t="s">
        <v>3240</v>
      </c>
      <c r="E8" s="80" t="s">
        <v>3299</v>
      </c>
      <c r="F8" s="80" t="s">
        <v>3157</v>
      </c>
      <c r="G8" s="80" t="s">
        <v>3171</v>
      </c>
      <c r="H8" s="81" t="s">
        <v>3437</v>
      </c>
      <c r="I8" s="81" t="s">
        <v>3094</v>
      </c>
      <c r="J8" s="81"/>
      <c r="K8" s="41">
        <v>14800000</v>
      </c>
      <c r="L8" s="41">
        <f>K8*(1.04^18)</f>
        <v>29982084.427602287</v>
      </c>
      <c r="M8" s="80" t="s">
        <v>3482</v>
      </c>
      <c r="N8" s="80" t="s">
        <v>3382</v>
      </c>
      <c r="O8" s="80" t="s">
        <v>3013</v>
      </c>
      <c r="P8" s="80" t="s">
        <v>385</v>
      </c>
      <c r="Q8" s="80"/>
      <c r="R8" s="80" t="s">
        <v>3314</v>
      </c>
      <c r="S8" s="80" t="s">
        <v>3347</v>
      </c>
      <c r="T8" s="105"/>
      <c r="U8" s="105"/>
    </row>
    <row r="9" spans="1:21" ht="45" customHeight="1">
      <c r="A9" s="80">
        <v>10008</v>
      </c>
      <c r="B9" s="80" t="s">
        <v>3162</v>
      </c>
      <c r="C9" s="80" t="s">
        <v>3162</v>
      </c>
      <c r="D9" s="80" t="s">
        <v>3375</v>
      </c>
      <c r="E9" s="80" t="s">
        <v>3353</v>
      </c>
      <c r="F9" s="80" t="s">
        <v>3192</v>
      </c>
      <c r="G9" s="80" t="s">
        <v>3172</v>
      </c>
      <c r="H9" s="81" t="s">
        <v>3438</v>
      </c>
      <c r="I9" s="81" t="s">
        <v>3180</v>
      </c>
      <c r="J9" s="81"/>
      <c r="K9" s="41">
        <v>12780000</v>
      </c>
      <c r="L9" s="41">
        <f>K9*(1.04^10)</f>
        <v>18917521.961256444</v>
      </c>
      <c r="M9" s="80" t="s">
        <v>3481</v>
      </c>
      <c r="N9" s="80" t="s">
        <v>3382</v>
      </c>
      <c r="O9" s="80" t="s">
        <v>3417</v>
      </c>
      <c r="P9" s="80" t="s">
        <v>386</v>
      </c>
      <c r="Q9" s="80"/>
      <c r="R9" s="80" t="s">
        <v>3314</v>
      </c>
      <c r="S9" s="80" t="s">
        <v>3347</v>
      </c>
      <c r="T9" s="105"/>
      <c r="U9" s="105"/>
    </row>
    <row r="10" spans="1:21" ht="45" customHeight="1">
      <c r="A10" s="80">
        <v>10009</v>
      </c>
      <c r="B10" s="80" t="s">
        <v>3162</v>
      </c>
      <c r="C10" s="80" t="s">
        <v>3162</v>
      </c>
      <c r="D10" s="80" t="s">
        <v>3319</v>
      </c>
      <c r="E10" s="80" t="s">
        <v>3320</v>
      </c>
      <c r="F10" s="80" t="s">
        <v>3353</v>
      </c>
      <c r="G10" s="80" t="s">
        <v>3172</v>
      </c>
      <c r="H10" s="81" t="s">
        <v>3125</v>
      </c>
      <c r="I10" s="81" t="s">
        <v>3095</v>
      </c>
      <c r="J10" s="81"/>
      <c r="K10" s="41">
        <v>4000000</v>
      </c>
      <c r="L10" s="41">
        <f>K10*(1.04^10)</f>
        <v>5920977.139673378</v>
      </c>
      <c r="M10" s="80" t="s">
        <v>3481</v>
      </c>
      <c r="N10" s="80" t="s">
        <v>3382</v>
      </c>
      <c r="O10" s="80" t="s">
        <v>3417</v>
      </c>
      <c r="P10" s="80" t="s">
        <v>386</v>
      </c>
      <c r="Q10" s="80"/>
      <c r="R10" s="80" t="s">
        <v>3314</v>
      </c>
      <c r="S10" s="80" t="s">
        <v>3347</v>
      </c>
      <c r="T10" s="105"/>
      <c r="U10" s="105"/>
    </row>
    <row r="11" spans="1:21" ht="45" customHeight="1">
      <c r="A11" s="80">
        <v>10013</v>
      </c>
      <c r="B11" s="80" t="s">
        <v>3162</v>
      </c>
      <c r="C11" s="80" t="s">
        <v>3162</v>
      </c>
      <c r="D11" s="80" t="s">
        <v>3454</v>
      </c>
      <c r="E11" s="80" t="s">
        <v>3470</v>
      </c>
      <c r="F11" s="80" t="s">
        <v>3471</v>
      </c>
      <c r="G11" s="80" t="s">
        <v>3175</v>
      </c>
      <c r="H11" s="81" t="s">
        <v>3437</v>
      </c>
      <c r="I11" s="81" t="s">
        <v>3092</v>
      </c>
      <c r="J11" s="81"/>
      <c r="K11" s="41">
        <v>2520000</v>
      </c>
      <c r="L11" s="41">
        <f>K11*(1.04^10)</f>
        <v>3730215.5979942284</v>
      </c>
      <c r="M11" s="80" t="s">
        <v>3481</v>
      </c>
      <c r="N11" s="80" t="s">
        <v>3382</v>
      </c>
      <c r="O11" s="80" t="s">
        <v>3417</v>
      </c>
      <c r="P11" s="80" t="s">
        <v>386</v>
      </c>
      <c r="Q11" s="80"/>
      <c r="R11" s="80" t="s">
        <v>3314</v>
      </c>
      <c r="S11" s="80" t="s">
        <v>3347</v>
      </c>
      <c r="T11" s="105"/>
      <c r="U11" s="105"/>
    </row>
    <row r="12" spans="1:21" ht="45" customHeight="1">
      <c r="A12" s="80">
        <v>10014</v>
      </c>
      <c r="B12" s="80" t="s">
        <v>3162</v>
      </c>
      <c r="C12" s="80" t="s">
        <v>3162</v>
      </c>
      <c r="D12" s="80" t="s">
        <v>3181</v>
      </c>
      <c r="E12" s="80" t="s">
        <v>3402</v>
      </c>
      <c r="F12" s="80" t="s">
        <v>3403</v>
      </c>
      <c r="G12" s="80" t="s">
        <v>3170</v>
      </c>
      <c r="H12" s="81" t="s">
        <v>3127</v>
      </c>
      <c r="I12" s="81" t="s">
        <v>3097</v>
      </c>
      <c r="J12" s="81"/>
      <c r="K12" s="41">
        <v>13600000</v>
      </c>
      <c r="L12" s="41">
        <f>K12*(1.04^28)</f>
        <v>40782365.14087886</v>
      </c>
      <c r="M12" s="80" t="s">
        <v>3483</v>
      </c>
      <c r="N12" s="80" t="s">
        <v>3382</v>
      </c>
      <c r="O12" s="80" t="s">
        <v>3013</v>
      </c>
      <c r="P12" s="80" t="s">
        <v>386</v>
      </c>
      <c r="Q12" s="80"/>
      <c r="R12" s="80" t="s">
        <v>3347</v>
      </c>
      <c r="S12" s="80" t="s">
        <v>3258</v>
      </c>
      <c r="T12" s="105"/>
      <c r="U12" s="105"/>
    </row>
    <row r="13" spans="1:21" ht="45" customHeight="1">
      <c r="A13" s="80">
        <v>10017</v>
      </c>
      <c r="B13" s="80" t="s">
        <v>3162</v>
      </c>
      <c r="C13" s="80" t="s">
        <v>3162</v>
      </c>
      <c r="D13" s="80" t="s">
        <v>3379</v>
      </c>
      <c r="E13" s="80" t="s">
        <v>3378</v>
      </c>
      <c r="F13" s="80" t="s">
        <v>3416</v>
      </c>
      <c r="G13" s="80" t="s">
        <v>3285</v>
      </c>
      <c r="H13" s="81" t="s">
        <v>3163</v>
      </c>
      <c r="I13" s="81" t="s">
        <v>3380</v>
      </c>
      <c r="J13" s="81"/>
      <c r="K13" s="41">
        <v>5775000</v>
      </c>
      <c r="L13" s="41">
        <f>K13*(1.04^18)</f>
        <v>11699090.376311028</v>
      </c>
      <c r="M13" s="80" t="s">
        <v>3482</v>
      </c>
      <c r="N13" s="80" t="s">
        <v>3382</v>
      </c>
      <c r="O13" s="80" t="s">
        <v>3013</v>
      </c>
      <c r="P13" s="80" t="s">
        <v>386</v>
      </c>
      <c r="Q13" s="80"/>
      <c r="R13" s="80" t="s">
        <v>3258</v>
      </c>
      <c r="S13" s="80" t="s">
        <v>3347</v>
      </c>
      <c r="T13" s="105"/>
      <c r="U13" s="105"/>
    </row>
    <row r="14" spans="1:21" ht="45" customHeight="1">
      <c r="A14" s="80">
        <v>10018</v>
      </c>
      <c r="B14" s="80" t="s">
        <v>3162</v>
      </c>
      <c r="C14" s="5" t="s">
        <v>3229</v>
      </c>
      <c r="D14" s="80" t="s">
        <v>3421</v>
      </c>
      <c r="E14" s="80" t="s">
        <v>3403</v>
      </c>
      <c r="F14" s="80" t="s">
        <v>3340</v>
      </c>
      <c r="G14" s="80" t="s">
        <v>3170</v>
      </c>
      <c r="H14" s="81" t="s">
        <v>3507</v>
      </c>
      <c r="I14" s="81" t="s">
        <v>3406</v>
      </c>
      <c r="J14" s="81"/>
      <c r="K14" s="41">
        <v>5400000</v>
      </c>
      <c r="L14" s="41">
        <f aca="true" t="shared" si="0" ref="L14:L21">K14*(1.04^10)</f>
        <v>7993319.138559061</v>
      </c>
      <c r="M14" s="80" t="s">
        <v>3481</v>
      </c>
      <c r="N14" s="80" t="s">
        <v>3382</v>
      </c>
      <c r="O14" s="80" t="s">
        <v>3013</v>
      </c>
      <c r="P14" s="80" t="s">
        <v>386</v>
      </c>
      <c r="Q14" s="80"/>
      <c r="R14" s="80" t="s">
        <v>3314</v>
      </c>
      <c r="S14" s="80" t="s">
        <v>3347</v>
      </c>
      <c r="T14" s="105"/>
      <c r="U14" s="105"/>
    </row>
    <row r="15" spans="1:21" ht="45" customHeight="1">
      <c r="A15" s="80">
        <v>10019</v>
      </c>
      <c r="B15" s="80" t="s">
        <v>3162</v>
      </c>
      <c r="C15" s="80" t="s">
        <v>3162</v>
      </c>
      <c r="D15" s="80" t="s">
        <v>3324</v>
      </c>
      <c r="E15" s="80" t="s">
        <v>3470</v>
      </c>
      <c r="F15" s="80" t="s">
        <v>3321</v>
      </c>
      <c r="G15" s="80" t="s">
        <v>3272</v>
      </c>
      <c r="H15" s="81" t="s">
        <v>3164</v>
      </c>
      <c r="I15" s="81" t="s">
        <v>3474</v>
      </c>
      <c r="J15" s="81"/>
      <c r="K15" s="41">
        <v>6970000</v>
      </c>
      <c r="L15" s="41">
        <f t="shared" si="0"/>
        <v>10317302.665880863</v>
      </c>
      <c r="M15" s="80" t="s">
        <v>3481</v>
      </c>
      <c r="N15" s="80" t="s">
        <v>3382</v>
      </c>
      <c r="O15" s="80" t="s">
        <v>3013</v>
      </c>
      <c r="P15" s="80" t="s">
        <v>386</v>
      </c>
      <c r="Q15" s="80"/>
      <c r="R15" s="80" t="s">
        <v>3314</v>
      </c>
      <c r="S15" s="80" t="s">
        <v>3258</v>
      </c>
      <c r="T15" s="105"/>
      <c r="U15" s="105" t="s">
        <v>3254</v>
      </c>
    </row>
    <row r="16" spans="1:21" ht="45" customHeight="1">
      <c r="A16" s="80">
        <v>10020</v>
      </c>
      <c r="B16" s="80" t="s">
        <v>3162</v>
      </c>
      <c r="C16" s="80" t="s">
        <v>3162</v>
      </c>
      <c r="D16" s="80" t="s">
        <v>3135</v>
      </c>
      <c r="E16" s="80" t="s">
        <v>3136</v>
      </c>
      <c r="F16" s="80" t="s">
        <v>3416</v>
      </c>
      <c r="G16" s="80" t="s">
        <v>3285</v>
      </c>
      <c r="H16" s="81" t="s">
        <v>3165</v>
      </c>
      <c r="I16" s="81" t="s">
        <v>3137</v>
      </c>
      <c r="J16" s="81"/>
      <c r="K16" s="41">
        <v>6500000</v>
      </c>
      <c r="L16" s="41">
        <f t="shared" si="0"/>
        <v>9621587.85196924</v>
      </c>
      <c r="M16" s="80" t="s">
        <v>3481</v>
      </c>
      <c r="N16" s="80" t="s">
        <v>3382</v>
      </c>
      <c r="O16" s="80" t="s">
        <v>3013</v>
      </c>
      <c r="P16" s="80" t="s">
        <v>385</v>
      </c>
      <c r="Q16" s="80"/>
      <c r="R16" s="80" t="s">
        <v>290</v>
      </c>
      <c r="S16" s="80" t="s">
        <v>211</v>
      </c>
      <c r="T16" s="105"/>
      <c r="U16" s="105"/>
    </row>
    <row r="17" spans="1:21" ht="45" customHeight="1">
      <c r="A17" s="80">
        <v>10021</v>
      </c>
      <c r="B17" s="80" t="s">
        <v>3162</v>
      </c>
      <c r="C17" s="80" t="s">
        <v>3162</v>
      </c>
      <c r="D17" s="80" t="s">
        <v>3183</v>
      </c>
      <c r="E17" s="80" t="s">
        <v>3138</v>
      </c>
      <c r="F17" s="80" t="s">
        <v>3325</v>
      </c>
      <c r="G17" s="80" t="s">
        <v>3172</v>
      </c>
      <c r="H17" s="81" t="s">
        <v>3090</v>
      </c>
      <c r="I17" s="81" t="s">
        <v>3475</v>
      </c>
      <c r="J17" s="81"/>
      <c r="K17" s="41">
        <v>8570000</v>
      </c>
      <c r="L17" s="41">
        <f t="shared" si="0"/>
        <v>12685693.521750214</v>
      </c>
      <c r="M17" s="80" t="s">
        <v>3481</v>
      </c>
      <c r="N17" s="80" t="s">
        <v>3382</v>
      </c>
      <c r="O17" s="80" t="s">
        <v>3310</v>
      </c>
      <c r="P17" s="80" t="s">
        <v>386</v>
      </c>
      <c r="Q17" s="80"/>
      <c r="R17" s="80" t="s">
        <v>3314</v>
      </c>
      <c r="S17" s="80" t="s">
        <v>3193</v>
      </c>
      <c r="T17" s="105"/>
      <c r="U17" s="105"/>
    </row>
    <row r="18" spans="1:21" ht="45" customHeight="1">
      <c r="A18" s="80">
        <v>10022</v>
      </c>
      <c r="B18" s="80" t="s">
        <v>3162</v>
      </c>
      <c r="C18" s="80" t="s">
        <v>3162</v>
      </c>
      <c r="D18" s="80" t="s">
        <v>3455</v>
      </c>
      <c r="E18" s="80" t="s">
        <v>33</v>
      </c>
      <c r="F18" s="80" t="s">
        <v>34</v>
      </c>
      <c r="G18" s="80" t="s">
        <v>3171</v>
      </c>
      <c r="H18" s="81" t="s">
        <v>3091</v>
      </c>
      <c r="I18" s="81" t="s">
        <v>35</v>
      </c>
      <c r="J18" s="81"/>
      <c r="K18" s="41">
        <v>34000000</v>
      </c>
      <c r="L18" s="41">
        <f t="shared" si="0"/>
        <v>50328305.68722372</v>
      </c>
      <c r="M18" s="80" t="s">
        <v>3481</v>
      </c>
      <c r="N18" s="80" t="s">
        <v>3382</v>
      </c>
      <c r="O18" s="80" t="s">
        <v>3310</v>
      </c>
      <c r="P18" s="80" t="s">
        <v>385</v>
      </c>
      <c r="Q18" s="80"/>
      <c r="R18" s="80" t="s">
        <v>3314</v>
      </c>
      <c r="S18" s="80" t="s">
        <v>3193</v>
      </c>
      <c r="T18" s="105"/>
      <c r="U18" s="105"/>
    </row>
    <row r="19" spans="1:21" ht="45" customHeight="1">
      <c r="A19" s="80">
        <v>10024</v>
      </c>
      <c r="B19" s="80" t="s">
        <v>3162</v>
      </c>
      <c r="C19" s="80" t="s">
        <v>3229</v>
      </c>
      <c r="D19" s="80" t="s">
        <v>3422</v>
      </c>
      <c r="E19" s="80" t="s">
        <v>3215</v>
      </c>
      <c r="F19" s="80" t="s">
        <v>3207</v>
      </c>
      <c r="G19" s="80" t="s">
        <v>3170</v>
      </c>
      <c r="H19" s="81" t="s">
        <v>3261</v>
      </c>
      <c r="I19" s="81" t="s">
        <v>3011</v>
      </c>
      <c r="J19" s="81"/>
      <c r="K19" s="41">
        <v>5000000</v>
      </c>
      <c r="L19" s="41">
        <f t="shared" si="0"/>
        <v>7401221.424591723</v>
      </c>
      <c r="M19" s="80" t="s">
        <v>3481</v>
      </c>
      <c r="N19" s="80" t="s">
        <v>3382</v>
      </c>
      <c r="O19" s="80" t="s">
        <v>2498</v>
      </c>
      <c r="P19" s="80" t="s">
        <v>386</v>
      </c>
      <c r="Q19" s="80"/>
      <c r="R19" s="80" t="s">
        <v>3347</v>
      </c>
      <c r="S19" s="80" t="s">
        <v>3258</v>
      </c>
      <c r="T19" s="105"/>
      <c r="U19" s="105" t="s">
        <v>3254</v>
      </c>
    </row>
    <row r="20" spans="1:21" ht="45" customHeight="1">
      <c r="A20" s="80">
        <v>10025</v>
      </c>
      <c r="B20" s="80" t="s">
        <v>3162</v>
      </c>
      <c r="C20" s="80" t="s">
        <v>3162</v>
      </c>
      <c r="D20" s="80" t="s">
        <v>3326</v>
      </c>
      <c r="E20" s="80" t="s">
        <v>3297</v>
      </c>
      <c r="F20" s="80" t="s">
        <v>3298</v>
      </c>
      <c r="G20" s="80" t="s">
        <v>3171</v>
      </c>
      <c r="H20" s="81" t="s">
        <v>3262</v>
      </c>
      <c r="I20" s="81" t="s">
        <v>3477</v>
      </c>
      <c r="J20" s="81"/>
      <c r="K20" s="41">
        <v>5800000</v>
      </c>
      <c r="L20" s="41">
        <f t="shared" si="0"/>
        <v>8585416.852526398</v>
      </c>
      <c r="M20" s="80" t="s">
        <v>3481</v>
      </c>
      <c r="N20" s="80" t="s">
        <v>3382</v>
      </c>
      <c r="O20" s="80" t="s">
        <v>3310</v>
      </c>
      <c r="P20" s="80" t="s">
        <v>385</v>
      </c>
      <c r="Q20" s="80"/>
      <c r="R20" s="80" t="s">
        <v>3314</v>
      </c>
      <c r="S20" s="80" t="s">
        <v>3347</v>
      </c>
      <c r="T20" s="105"/>
      <c r="U20" s="105"/>
    </row>
    <row r="21" spans="1:21" ht="45" customHeight="1">
      <c r="A21" s="80">
        <v>10026</v>
      </c>
      <c r="B21" s="80" t="s">
        <v>3162</v>
      </c>
      <c r="C21" s="80" t="s">
        <v>3162</v>
      </c>
      <c r="D21" s="80" t="s">
        <v>3327</v>
      </c>
      <c r="E21" s="80" t="s">
        <v>3298</v>
      </c>
      <c r="F21" s="80" t="s">
        <v>3294</v>
      </c>
      <c r="G21" s="80" t="s">
        <v>3171</v>
      </c>
      <c r="H21" s="81" t="s">
        <v>3263</v>
      </c>
      <c r="I21" s="81" t="s">
        <v>3292</v>
      </c>
      <c r="J21" s="81"/>
      <c r="K21" s="41">
        <v>12920000</v>
      </c>
      <c r="L21" s="41">
        <f t="shared" si="0"/>
        <v>19124756.161145013</v>
      </c>
      <c r="M21" s="80" t="s">
        <v>3481</v>
      </c>
      <c r="N21" s="80" t="s">
        <v>3382</v>
      </c>
      <c r="O21" s="80" t="s">
        <v>3310</v>
      </c>
      <c r="P21" s="80" t="s">
        <v>385</v>
      </c>
      <c r="Q21" s="80"/>
      <c r="R21" s="80" t="s">
        <v>3314</v>
      </c>
      <c r="S21" s="80" t="s">
        <v>3347</v>
      </c>
      <c r="T21" s="105"/>
      <c r="U21" s="105"/>
    </row>
    <row r="22" spans="1:21" ht="45" customHeight="1">
      <c r="A22" s="80">
        <v>10029</v>
      </c>
      <c r="B22" s="80" t="s">
        <v>3162</v>
      </c>
      <c r="C22" s="80" t="s">
        <v>3162</v>
      </c>
      <c r="D22" s="80" t="s">
        <v>3153</v>
      </c>
      <c r="E22" s="80" t="s">
        <v>3293</v>
      </c>
      <c r="F22" s="80" t="s">
        <v>3328</v>
      </c>
      <c r="G22" s="80" t="s">
        <v>3171</v>
      </c>
      <c r="H22" s="81" t="s">
        <v>3264</v>
      </c>
      <c r="I22" s="81" t="s">
        <v>3278</v>
      </c>
      <c r="J22" s="81"/>
      <c r="K22" s="41">
        <v>45300000</v>
      </c>
      <c r="L22" s="41">
        <f>K22*(1.04^18)</f>
        <v>91769488.14664754</v>
      </c>
      <c r="M22" s="80" t="s">
        <v>3482</v>
      </c>
      <c r="N22" s="80" t="s">
        <v>3382</v>
      </c>
      <c r="O22" s="80" t="s">
        <v>304</v>
      </c>
      <c r="P22" s="80" t="s">
        <v>385</v>
      </c>
      <c r="Q22" s="80"/>
      <c r="R22" s="80" t="s">
        <v>3314</v>
      </c>
      <c r="S22" s="80" t="s">
        <v>3347</v>
      </c>
      <c r="T22" s="105"/>
      <c r="U22" s="105"/>
    </row>
    <row r="23" spans="1:21" ht="45" customHeight="1">
      <c r="A23" s="80">
        <v>10033</v>
      </c>
      <c r="B23" s="80" t="s">
        <v>3162</v>
      </c>
      <c r="C23" s="80" t="s">
        <v>3162</v>
      </c>
      <c r="D23" s="80" t="s">
        <v>3296</v>
      </c>
      <c r="E23" s="80" t="s">
        <v>3330</v>
      </c>
      <c r="F23" s="80" t="s">
        <v>3376</v>
      </c>
      <c r="G23" s="80" t="s">
        <v>3170</v>
      </c>
      <c r="H23" s="81" t="s">
        <v>3270</v>
      </c>
      <c r="I23" s="81" t="s">
        <v>3381</v>
      </c>
      <c r="J23" s="81"/>
      <c r="K23" s="41">
        <v>37480000</v>
      </c>
      <c r="L23" s="41">
        <f>K23*(1.04^10)</f>
        <v>55479555.79873955</v>
      </c>
      <c r="M23" s="80" t="s">
        <v>3481</v>
      </c>
      <c r="N23" s="80" t="s">
        <v>3382</v>
      </c>
      <c r="O23" s="80" t="s">
        <v>3310</v>
      </c>
      <c r="P23" s="80" t="s">
        <v>385</v>
      </c>
      <c r="Q23" s="80"/>
      <c r="R23" s="80" t="s">
        <v>3314</v>
      </c>
      <c r="S23" s="80" t="s">
        <v>3193</v>
      </c>
      <c r="T23" s="105"/>
      <c r="U23" s="105"/>
    </row>
    <row r="24" spans="1:21" ht="45" customHeight="1">
      <c r="A24" s="80">
        <v>10038</v>
      </c>
      <c r="B24" s="80" t="s">
        <v>3162</v>
      </c>
      <c r="C24" s="80" t="s">
        <v>3162</v>
      </c>
      <c r="D24" s="80" t="s">
        <v>3160</v>
      </c>
      <c r="E24" s="80" t="s">
        <v>3161</v>
      </c>
      <c r="F24" s="80" t="s">
        <v>3464</v>
      </c>
      <c r="G24" s="80" t="s">
        <v>3369</v>
      </c>
      <c r="H24" s="81" t="s">
        <v>3290</v>
      </c>
      <c r="I24" s="81" t="s">
        <v>3191</v>
      </c>
      <c r="J24" s="81"/>
      <c r="K24" s="41">
        <v>30000000</v>
      </c>
      <c r="L24" s="41">
        <f>K24*(1.04^18)</f>
        <v>60774495.46135599</v>
      </c>
      <c r="M24" s="80" t="s">
        <v>3482</v>
      </c>
      <c r="N24" s="80" t="s">
        <v>3382</v>
      </c>
      <c r="O24" s="80" t="s">
        <v>3089</v>
      </c>
      <c r="P24" s="80" t="s">
        <v>385</v>
      </c>
      <c r="Q24" s="80"/>
      <c r="R24" s="80" t="s">
        <v>3314</v>
      </c>
      <c r="S24" s="80" t="s">
        <v>3312</v>
      </c>
      <c r="T24" s="105" t="s">
        <v>3254</v>
      </c>
      <c r="U24" s="105"/>
    </row>
    <row r="25" spans="1:21" ht="45" customHeight="1">
      <c r="A25" s="80">
        <v>10040</v>
      </c>
      <c r="B25" s="80" t="s">
        <v>3209</v>
      </c>
      <c r="C25" s="80" t="s">
        <v>3162</v>
      </c>
      <c r="D25" s="80" t="s">
        <v>3034</v>
      </c>
      <c r="E25" s="80" t="s">
        <v>3035</v>
      </c>
      <c r="F25" s="80" t="s">
        <v>3143</v>
      </c>
      <c r="G25" s="80" t="s">
        <v>3172</v>
      </c>
      <c r="H25" s="81" t="s">
        <v>3400</v>
      </c>
      <c r="I25" s="81" t="s">
        <v>3134</v>
      </c>
      <c r="J25" s="81"/>
      <c r="K25" s="41">
        <v>27970000</v>
      </c>
      <c r="L25" s="41">
        <f>K25*(1.04^18)</f>
        <v>56662087.93513757</v>
      </c>
      <c r="M25" s="80" t="s">
        <v>3482</v>
      </c>
      <c r="N25" s="80" t="s">
        <v>3382</v>
      </c>
      <c r="O25" s="80" t="s">
        <v>304</v>
      </c>
      <c r="P25" s="80" t="s">
        <v>385</v>
      </c>
      <c r="Q25" s="80"/>
      <c r="R25" s="80" t="s">
        <v>3314</v>
      </c>
      <c r="S25" s="80" t="s">
        <v>3347</v>
      </c>
      <c r="T25" s="105"/>
      <c r="U25" s="105"/>
    </row>
    <row r="26" spans="1:21" ht="45" customHeight="1">
      <c r="A26" s="80">
        <v>10041</v>
      </c>
      <c r="B26" s="80" t="s">
        <v>3209</v>
      </c>
      <c r="C26" s="80" t="s">
        <v>3162</v>
      </c>
      <c r="D26" s="80" t="s">
        <v>104</v>
      </c>
      <c r="E26" s="80" t="s">
        <v>106</v>
      </c>
      <c r="F26" s="80" t="s">
        <v>36</v>
      </c>
      <c r="G26" s="80" t="s">
        <v>3172</v>
      </c>
      <c r="H26" s="81" t="s">
        <v>3400</v>
      </c>
      <c r="I26" s="81" t="s">
        <v>107</v>
      </c>
      <c r="J26" s="81"/>
      <c r="K26" s="41">
        <v>5000000</v>
      </c>
      <c r="L26" s="41">
        <f>K26*(1.04^10)</f>
        <v>7401221.424591723</v>
      </c>
      <c r="M26" s="80" t="s">
        <v>3481</v>
      </c>
      <c r="N26" s="80" t="s">
        <v>3382</v>
      </c>
      <c r="O26" s="80" t="s">
        <v>298</v>
      </c>
      <c r="P26" s="80" t="s">
        <v>385</v>
      </c>
      <c r="Q26" s="80"/>
      <c r="R26" s="80" t="s">
        <v>3314</v>
      </c>
      <c r="S26" s="80" t="s">
        <v>3347</v>
      </c>
      <c r="T26" s="105"/>
      <c r="U26" s="105"/>
    </row>
    <row r="27" spans="1:21" ht="45" customHeight="1">
      <c r="A27" s="80">
        <v>10042</v>
      </c>
      <c r="B27" s="80" t="s">
        <v>3162</v>
      </c>
      <c r="C27" s="80" t="s">
        <v>3162</v>
      </c>
      <c r="D27" s="80" t="s">
        <v>3503</v>
      </c>
      <c r="E27" s="80" t="s">
        <v>3325</v>
      </c>
      <c r="F27" s="80" t="s">
        <v>3340</v>
      </c>
      <c r="G27" s="80" t="s">
        <v>3175</v>
      </c>
      <c r="H27" s="81" t="s">
        <v>3091</v>
      </c>
      <c r="I27" s="81" t="s">
        <v>8</v>
      </c>
      <c r="J27" s="81"/>
      <c r="K27" s="41">
        <v>25650000</v>
      </c>
      <c r="L27" s="41">
        <f>K27*(1.04^10)</f>
        <v>37968265.90815554</v>
      </c>
      <c r="M27" s="80" t="s">
        <v>3481</v>
      </c>
      <c r="N27" s="80" t="s">
        <v>3382</v>
      </c>
      <c r="O27" s="80" t="s">
        <v>3310</v>
      </c>
      <c r="P27" s="80" t="s">
        <v>386</v>
      </c>
      <c r="Q27" s="80"/>
      <c r="R27" s="80" t="s">
        <v>3193</v>
      </c>
      <c r="S27" s="80" t="s">
        <v>3314</v>
      </c>
      <c r="T27" s="105"/>
      <c r="U27" s="105" t="s">
        <v>3254</v>
      </c>
    </row>
    <row r="28" spans="1:21" ht="45" customHeight="1">
      <c r="A28" s="80">
        <v>10047</v>
      </c>
      <c r="B28" s="80" t="s">
        <v>3162</v>
      </c>
      <c r="C28" s="80" t="s">
        <v>3162</v>
      </c>
      <c r="D28" s="80" t="s">
        <v>3487</v>
      </c>
      <c r="E28" s="80" t="s">
        <v>3332</v>
      </c>
      <c r="F28" s="80" t="s">
        <v>3488</v>
      </c>
      <c r="G28" s="80" t="s">
        <v>3175</v>
      </c>
      <c r="H28" s="81" t="s">
        <v>3236</v>
      </c>
      <c r="I28" s="81" t="s">
        <v>3147</v>
      </c>
      <c r="J28" s="81"/>
      <c r="K28" s="41">
        <v>20790000</v>
      </c>
      <c r="L28" s="41">
        <f>K28*(1.04^10)</f>
        <v>30774278.683452383</v>
      </c>
      <c r="M28" s="80" t="s">
        <v>3481</v>
      </c>
      <c r="N28" s="80" t="s">
        <v>3382</v>
      </c>
      <c r="O28" s="80" t="s">
        <v>304</v>
      </c>
      <c r="P28" s="80" t="s">
        <v>385</v>
      </c>
      <c r="Q28" s="80"/>
      <c r="R28" s="80" t="s">
        <v>3314</v>
      </c>
      <c r="S28" s="80" t="s">
        <v>3347</v>
      </c>
      <c r="T28" s="105"/>
      <c r="U28" s="105"/>
    </row>
    <row r="29" spans="1:21" ht="45" customHeight="1">
      <c r="A29" s="80">
        <v>10048</v>
      </c>
      <c r="B29" s="80" t="s">
        <v>3162</v>
      </c>
      <c r="C29" s="80" t="s">
        <v>3162</v>
      </c>
      <c r="D29" s="80" t="s">
        <v>3453</v>
      </c>
      <c r="E29" s="80" t="s">
        <v>3442</v>
      </c>
      <c r="F29" s="80" t="s">
        <v>3489</v>
      </c>
      <c r="G29" s="80" t="s">
        <v>3175</v>
      </c>
      <c r="H29" s="81" t="s">
        <v>3122</v>
      </c>
      <c r="I29" s="81" t="s">
        <v>3148</v>
      </c>
      <c r="J29" s="81"/>
      <c r="K29" s="41">
        <v>20740000</v>
      </c>
      <c r="L29" s="41">
        <f>K29*(1.04^18)</f>
        <v>42015434.52895077</v>
      </c>
      <c r="M29" s="80" t="s">
        <v>3482</v>
      </c>
      <c r="N29" s="80" t="s">
        <v>3382</v>
      </c>
      <c r="O29" s="80" t="s">
        <v>304</v>
      </c>
      <c r="P29" s="80" t="s">
        <v>386</v>
      </c>
      <c r="Q29" s="80"/>
      <c r="R29" s="80" t="s">
        <v>3314</v>
      </c>
      <c r="S29" s="80" t="s">
        <v>3347</v>
      </c>
      <c r="T29" s="105"/>
      <c r="U29" s="105"/>
    </row>
    <row r="30" spans="1:21" ht="45" customHeight="1">
      <c r="A30" s="80">
        <v>10052</v>
      </c>
      <c r="B30" s="80" t="s">
        <v>3162</v>
      </c>
      <c r="C30" s="80" t="s">
        <v>3162</v>
      </c>
      <c r="D30" s="80" t="s">
        <v>3190</v>
      </c>
      <c r="E30" s="80" t="s">
        <v>3467</v>
      </c>
      <c r="F30" s="80" t="s">
        <v>3468</v>
      </c>
      <c r="G30" s="80" t="s">
        <v>3172</v>
      </c>
      <c r="H30" s="81" t="s">
        <v>3413</v>
      </c>
      <c r="I30" s="81" t="s">
        <v>9</v>
      </c>
      <c r="J30" s="81"/>
      <c r="K30" s="41">
        <v>17500000</v>
      </c>
      <c r="L30" s="41">
        <f>K30*(1.04^10)</f>
        <v>25904274.98607103</v>
      </c>
      <c r="M30" s="80" t="s">
        <v>3481</v>
      </c>
      <c r="N30" s="80" t="s">
        <v>3382</v>
      </c>
      <c r="O30" s="80" t="s">
        <v>3310</v>
      </c>
      <c r="P30" s="80" t="s">
        <v>386</v>
      </c>
      <c r="Q30" s="80"/>
      <c r="R30" s="80" t="s">
        <v>3314</v>
      </c>
      <c r="S30" s="80" t="s">
        <v>3347</v>
      </c>
      <c r="T30" s="105"/>
      <c r="U30" s="105" t="s">
        <v>3254</v>
      </c>
    </row>
    <row r="31" spans="1:21" ht="45" customHeight="1">
      <c r="A31" s="80">
        <v>10057</v>
      </c>
      <c r="B31" s="80" t="s">
        <v>3162</v>
      </c>
      <c r="C31" s="80" t="s">
        <v>3162</v>
      </c>
      <c r="D31" s="80" t="s">
        <v>3444</v>
      </c>
      <c r="E31" s="80" t="s">
        <v>3332</v>
      </c>
      <c r="F31" s="80" t="s">
        <v>3344</v>
      </c>
      <c r="G31" s="80" t="s">
        <v>3370</v>
      </c>
      <c r="H31" s="81" t="s">
        <v>3122</v>
      </c>
      <c r="I31" s="81" t="s">
        <v>3166</v>
      </c>
      <c r="J31" s="81"/>
      <c r="K31" s="41">
        <v>15060000</v>
      </c>
      <c r="L31" s="41">
        <f>K31*(1.04^10)</f>
        <v>22292478.93087027</v>
      </c>
      <c r="M31" s="80" t="s">
        <v>3481</v>
      </c>
      <c r="N31" s="80" t="s">
        <v>3382</v>
      </c>
      <c r="O31" s="80" t="s">
        <v>3089</v>
      </c>
      <c r="P31" s="80" t="s">
        <v>386</v>
      </c>
      <c r="Q31" s="80"/>
      <c r="R31" s="80" t="s">
        <v>3314</v>
      </c>
      <c r="S31" s="80" t="s">
        <v>3347</v>
      </c>
      <c r="T31" s="105"/>
      <c r="U31" s="105" t="s">
        <v>3254</v>
      </c>
    </row>
    <row r="32" spans="1:21" ht="45" customHeight="1">
      <c r="A32" s="80">
        <v>10066</v>
      </c>
      <c r="B32" s="80" t="s">
        <v>3162</v>
      </c>
      <c r="C32" s="80" t="s">
        <v>3162</v>
      </c>
      <c r="D32" s="80" t="s">
        <v>3423</v>
      </c>
      <c r="E32" s="80" t="s">
        <v>3133</v>
      </c>
      <c r="F32" s="80" t="s">
        <v>3416</v>
      </c>
      <c r="G32" s="80" t="s">
        <v>3171</v>
      </c>
      <c r="H32" s="81" t="s">
        <v>3415</v>
      </c>
      <c r="I32" s="81" t="s">
        <v>3338</v>
      </c>
      <c r="J32" s="81"/>
      <c r="K32" s="41">
        <v>1000000</v>
      </c>
      <c r="L32" s="41">
        <f>K32*(1.04^28)</f>
        <v>2998703.3191822693</v>
      </c>
      <c r="M32" s="5" t="s">
        <v>3483</v>
      </c>
      <c r="N32" s="80" t="s">
        <v>3382</v>
      </c>
      <c r="O32" s="80" t="s">
        <v>3417</v>
      </c>
      <c r="P32" s="80" t="s">
        <v>386</v>
      </c>
      <c r="Q32" s="80"/>
      <c r="R32" s="80" t="s">
        <v>3314</v>
      </c>
      <c r="S32" s="80" t="s">
        <v>3347</v>
      </c>
      <c r="T32" s="105"/>
      <c r="U32" s="105"/>
    </row>
    <row r="33" spans="1:21" ht="45" customHeight="1">
      <c r="A33" s="80">
        <v>10067</v>
      </c>
      <c r="B33" s="80" t="s">
        <v>3385</v>
      </c>
      <c r="C33" s="80" t="s">
        <v>3162</v>
      </c>
      <c r="D33" s="80" t="s">
        <v>3386</v>
      </c>
      <c r="E33" s="80" t="s">
        <v>3387</v>
      </c>
      <c r="F33" s="80" t="s">
        <v>3388</v>
      </c>
      <c r="G33" s="80" t="s">
        <v>3348</v>
      </c>
      <c r="H33" s="81" t="s">
        <v>3389</v>
      </c>
      <c r="I33" s="81" t="s">
        <v>3390</v>
      </c>
      <c r="J33" s="81"/>
      <c r="K33" s="41">
        <v>2270000</v>
      </c>
      <c r="L33" s="41">
        <f aca="true" t="shared" si="1" ref="L33:L38">K33*(1.04^10)</f>
        <v>3360154.5267646424</v>
      </c>
      <c r="M33" s="80" t="s">
        <v>3481</v>
      </c>
      <c r="N33" s="80" t="s">
        <v>3382</v>
      </c>
      <c r="O33" s="80" t="s">
        <v>2498</v>
      </c>
      <c r="P33" s="80" t="s">
        <v>385</v>
      </c>
      <c r="Q33" s="80"/>
      <c r="R33" s="80" t="s">
        <v>3431</v>
      </c>
      <c r="S33" s="80" t="s">
        <v>3431</v>
      </c>
      <c r="T33" s="105"/>
      <c r="U33" s="105" t="s">
        <v>3254</v>
      </c>
    </row>
    <row r="34" spans="1:21" ht="45" customHeight="1">
      <c r="A34" s="80">
        <v>10069</v>
      </c>
      <c r="B34" s="80" t="s">
        <v>3208</v>
      </c>
      <c r="C34" s="80" t="s">
        <v>3208</v>
      </c>
      <c r="D34" s="80" t="s">
        <v>2742</v>
      </c>
      <c r="E34" s="80" t="s">
        <v>2743</v>
      </c>
      <c r="F34" s="80" t="s">
        <v>2744</v>
      </c>
      <c r="G34" s="80" t="s">
        <v>3348</v>
      </c>
      <c r="H34" s="81" t="s">
        <v>2745</v>
      </c>
      <c r="I34" s="81" t="s">
        <v>2746</v>
      </c>
      <c r="J34" s="5"/>
      <c r="K34" s="89">
        <v>1900000</v>
      </c>
      <c r="L34" s="41">
        <f t="shared" si="1"/>
        <v>2812464.1413448546</v>
      </c>
      <c r="M34" s="80" t="s">
        <v>3481</v>
      </c>
      <c r="N34" s="80" t="s">
        <v>3382</v>
      </c>
      <c r="O34" s="80" t="s">
        <v>2498</v>
      </c>
      <c r="P34" s="80" t="s">
        <v>385</v>
      </c>
      <c r="Q34" s="80"/>
      <c r="R34" s="80" t="s">
        <v>3431</v>
      </c>
      <c r="S34" s="80" t="s">
        <v>3431</v>
      </c>
      <c r="T34" s="105"/>
      <c r="U34" s="105" t="s">
        <v>3254</v>
      </c>
    </row>
    <row r="35" spans="1:21" ht="45" customHeight="1">
      <c r="A35" s="80">
        <v>10070</v>
      </c>
      <c r="B35" s="80" t="s">
        <v>3385</v>
      </c>
      <c r="C35" s="80"/>
      <c r="D35" s="80" t="s">
        <v>3391</v>
      </c>
      <c r="E35" s="80" t="s">
        <v>3392</v>
      </c>
      <c r="F35" s="80" t="s">
        <v>3393</v>
      </c>
      <c r="G35" s="80" t="s">
        <v>3348</v>
      </c>
      <c r="H35" s="81" t="s">
        <v>3394</v>
      </c>
      <c r="I35" s="81" t="s">
        <v>3395</v>
      </c>
      <c r="J35" s="81"/>
      <c r="K35" s="41">
        <v>5100000</v>
      </c>
      <c r="L35" s="41">
        <f t="shared" si="1"/>
        <v>7549245.853083557</v>
      </c>
      <c r="M35" s="80" t="s">
        <v>3481</v>
      </c>
      <c r="N35" s="80" t="s">
        <v>3382</v>
      </c>
      <c r="O35" s="80" t="s">
        <v>2498</v>
      </c>
      <c r="P35" s="80" t="s">
        <v>385</v>
      </c>
      <c r="Q35" s="80"/>
      <c r="R35" s="80" t="s">
        <v>3431</v>
      </c>
      <c r="S35" s="80" t="s">
        <v>3431</v>
      </c>
      <c r="T35" s="105"/>
      <c r="U35" s="105" t="s">
        <v>3254</v>
      </c>
    </row>
    <row r="36" spans="1:21" ht="45" customHeight="1">
      <c r="A36" s="80">
        <v>10071</v>
      </c>
      <c r="B36" s="80" t="s">
        <v>3385</v>
      </c>
      <c r="C36" s="80"/>
      <c r="D36" s="80" t="s">
        <v>3396</v>
      </c>
      <c r="E36" s="80" t="s">
        <v>3397</v>
      </c>
      <c r="F36" s="80" t="s">
        <v>3393</v>
      </c>
      <c r="G36" s="80" t="s">
        <v>3348</v>
      </c>
      <c r="H36" s="81" t="s">
        <v>3398</v>
      </c>
      <c r="I36" s="81" t="s">
        <v>3399</v>
      </c>
      <c r="J36" s="81"/>
      <c r="K36" s="41">
        <v>9070000</v>
      </c>
      <c r="L36" s="41">
        <f t="shared" si="1"/>
        <v>13425815.664209386</v>
      </c>
      <c r="M36" s="80" t="s">
        <v>3481</v>
      </c>
      <c r="N36" s="80" t="s">
        <v>3382</v>
      </c>
      <c r="O36" s="80" t="s">
        <v>2498</v>
      </c>
      <c r="P36" s="80" t="s">
        <v>385</v>
      </c>
      <c r="Q36" s="80"/>
      <c r="R36" s="80" t="s">
        <v>3431</v>
      </c>
      <c r="S36" s="80" t="s">
        <v>3431</v>
      </c>
      <c r="T36" s="105"/>
      <c r="U36" s="105"/>
    </row>
    <row r="37" spans="1:21" ht="45" customHeight="1">
      <c r="A37" s="80">
        <v>10072</v>
      </c>
      <c r="B37" s="80" t="s">
        <v>3203</v>
      </c>
      <c r="C37" s="80"/>
      <c r="D37" s="80" t="s">
        <v>3449</v>
      </c>
      <c r="E37" s="80" t="s">
        <v>3232</v>
      </c>
      <c r="F37" s="80" t="s">
        <v>3233</v>
      </c>
      <c r="G37" s="80" t="s">
        <v>3348</v>
      </c>
      <c r="H37" s="81" t="s">
        <v>3339</v>
      </c>
      <c r="I37" s="81" t="s">
        <v>3339</v>
      </c>
      <c r="J37" s="81"/>
      <c r="K37" s="41">
        <v>1000000</v>
      </c>
      <c r="L37" s="41">
        <f t="shared" si="1"/>
        <v>1480244.2849183446</v>
      </c>
      <c r="M37" s="80" t="s">
        <v>3481</v>
      </c>
      <c r="N37" s="80" t="s">
        <v>3382</v>
      </c>
      <c r="O37" s="80" t="s">
        <v>3089</v>
      </c>
      <c r="P37" s="80" t="s">
        <v>385</v>
      </c>
      <c r="Q37" s="80"/>
      <c r="R37" s="80" t="s">
        <v>3312</v>
      </c>
      <c r="S37" s="80" t="s">
        <v>3416</v>
      </c>
      <c r="T37" s="105"/>
      <c r="U37" s="105" t="s">
        <v>3254</v>
      </c>
    </row>
    <row r="38" spans="1:21" ht="45" customHeight="1">
      <c r="A38" s="80">
        <v>10073</v>
      </c>
      <c r="B38" s="80" t="s">
        <v>3203</v>
      </c>
      <c r="C38" s="80" t="s">
        <v>3229</v>
      </c>
      <c r="D38" s="80" t="s">
        <v>3465</v>
      </c>
      <c r="E38" s="80" t="s">
        <v>3498</v>
      </c>
      <c r="F38" s="80" t="s">
        <v>3499</v>
      </c>
      <c r="G38" s="80" t="s">
        <v>3170</v>
      </c>
      <c r="H38" s="81" t="s">
        <v>3409</v>
      </c>
      <c r="I38" s="81" t="s">
        <v>3189</v>
      </c>
      <c r="J38" s="81"/>
      <c r="K38" s="41">
        <v>5970000</v>
      </c>
      <c r="L38" s="41">
        <f t="shared" si="1"/>
        <v>8837058.380962517</v>
      </c>
      <c r="M38" s="80" t="s">
        <v>3481</v>
      </c>
      <c r="N38" s="80" t="s">
        <v>3382</v>
      </c>
      <c r="O38" s="80" t="s">
        <v>3310</v>
      </c>
      <c r="P38" s="80" t="s">
        <v>385</v>
      </c>
      <c r="Q38" s="80"/>
      <c r="R38" s="80" t="s">
        <v>3314</v>
      </c>
      <c r="S38" s="80" t="s">
        <v>3258</v>
      </c>
      <c r="T38" s="105"/>
      <c r="U38" s="105" t="s">
        <v>3254</v>
      </c>
    </row>
    <row r="39" spans="1:21" ht="45" customHeight="1">
      <c r="A39" s="80">
        <v>10074</v>
      </c>
      <c r="B39" s="80" t="s">
        <v>3203</v>
      </c>
      <c r="C39" s="80"/>
      <c r="D39" s="80" t="s">
        <v>3501</v>
      </c>
      <c r="E39" s="80" t="s">
        <v>3411</v>
      </c>
      <c r="F39" s="80" t="s">
        <v>3502</v>
      </c>
      <c r="G39" s="80" t="s">
        <v>3175</v>
      </c>
      <c r="H39" s="81" t="s">
        <v>3359</v>
      </c>
      <c r="I39" s="81" t="s">
        <v>3354</v>
      </c>
      <c r="J39" s="81"/>
      <c r="K39" s="90">
        <v>19800000</v>
      </c>
      <c r="L39" s="41">
        <f>K39*(1.04^18)</f>
        <v>40111167.00449495</v>
      </c>
      <c r="M39" s="80" t="s">
        <v>3482</v>
      </c>
      <c r="N39" s="80" t="s">
        <v>3382</v>
      </c>
      <c r="O39" s="80" t="s">
        <v>3310</v>
      </c>
      <c r="P39" s="80" t="s">
        <v>385</v>
      </c>
      <c r="Q39" s="80"/>
      <c r="R39" s="80" t="s">
        <v>3314</v>
      </c>
      <c r="S39" s="80" t="s">
        <v>3312</v>
      </c>
      <c r="T39" s="105"/>
      <c r="U39" s="105" t="s">
        <v>3254</v>
      </c>
    </row>
    <row r="40" spans="1:21" ht="60" customHeight="1">
      <c r="A40" s="80">
        <v>10076</v>
      </c>
      <c r="B40" s="80" t="s">
        <v>3203</v>
      </c>
      <c r="C40" s="80" t="s">
        <v>3203</v>
      </c>
      <c r="D40" s="80" t="s">
        <v>3410</v>
      </c>
      <c r="E40" s="80" t="s">
        <v>3404</v>
      </c>
      <c r="F40" s="80" t="s">
        <v>3405</v>
      </c>
      <c r="G40" s="80" t="s">
        <v>3175</v>
      </c>
      <c r="H40" s="81" t="s">
        <v>3372</v>
      </c>
      <c r="I40" s="81" t="s">
        <v>3368</v>
      </c>
      <c r="J40" s="81"/>
      <c r="K40" s="41">
        <v>101500000</v>
      </c>
      <c r="L40" s="41">
        <f>K40*(1.04^18)</f>
        <v>205620376.3109211</v>
      </c>
      <c r="M40" s="80" t="s">
        <v>3482</v>
      </c>
      <c r="N40" s="80" t="s">
        <v>3382</v>
      </c>
      <c r="O40" s="80" t="s">
        <v>3089</v>
      </c>
      <c r="P40" s="80" t="s">
        <v>385</v>
      </c>
      <c r="Q40" s="80"/>
      <c r="R40" s="80" t="s">
        <v>3314</v>
      </c>
      <c r="S40" s="80" t="s">
        <v>3312</v>
      </c>
      <c r="T40" s="105"/>
      <c r="U40" s="105" t="s">
        <v>3254</v>
      </c>
    </row>
    <row r="41" spans="1:21" ht="45" customHeight="1">
      <c r="A41" s="80">
        <v>10078</v>
      </c>
      <c r="B41" s="80" t="s">
        <v>3203</v>
      </c>
      <c r="C41" s="80" t="s">
        <v>3229</v>
      </c>
      <c r="D41" s="80" t="s">
        <v>3466</v>
      </c>
      <c r="E41" s="80" t="s">
        <v>3300</v>
      </c>
      <c r="F41" s="80" t="s">
        <v>3301</v>
      </c>
      <c r="G41" s="80" t="s">
        <v>3173</v>
      </c>
      <c r="H41" s="81" t="s">
        <v>3145</v>
      </c>
      <c r="I41" s="81" t="s">
        <v>3302</v>
      </c>
      <c r="J41" s="81"/>
      <c r="K41" s="41">
        <v>12150000</v>
      </c>
      <c r="L41" s="41">
        <f>K41*(1.04^18)</f>
        <v>24613670.661849175</v>
      </c>
      <c r="M41" s="80" t="s">
        <v>3482</v>
      </c>
      <c r="N41" s="80" t="s">
        <v>3382</v>
      </c>
      <c r="O41" s="80" t="s">
        <v>3310</v>
      </c>
      <c r="P41" s="80" t="s">
        <v>385</v>
      </c>
      <c r="Q41" s="80"/>
      <c r="R41" s="80" t="s">
        <v>3314</v>
      </c>
      <c r="S41" s="80" t="s">
        <v>3312</v>
      </c>
      <c r="T41" s="105"/>
      <c r="U41" s="105" t="s">
        <v>3254</v>
      </c>
    </row>
    <row r="42" spans="1:21" ht="45" customHeight="1">
      <c r="A42" s="80">
        <v>10081</v>
      </c>
      <c r="B42" s="80" t="s">
        <v>3209</v>
      </c>
      <c r="C42" s="80" t="s">
        <v>3209</v>
      </c>
      <c r="D42" s="80" t="s">
        <v>3037</v>
      </c>
      <c r="E42" s="80" t="s">
        <v>3401</v>
      </c>
      <c r="F42" s="80" t="s">
        <v>3192</v>
      </c>
      <c r="G42" s="80" t="s">
        <v>3171</v>
      </c>
      <c r="H42" s="81" t="s">
        <v>3123</v>
      </c>
      <c r="I42" s="81" t="s">
        <v>3038</v>
      </c>
      <c r="J42" s="81"/>
      <c r="K42" s="41">
        <v>13360000</v>
      </c>
      <c r="L42" s="41">
        <f>K42*(1.04^10)</f>
        <v>19776063.646509085</v>
      </c>
      <c r="M42" s="80" t="s">
        <v>3481</v>
      </c>
      <c r="N42" s="80" t="s">
        <v>3382</v>
      </c>
      <c r="O42" s="80" t="s">
        <v>3089</v>
      </c>
      <c r="P42" s="80" t="s">
        <v>386</v>
      </c>
      <c r="Q42" s="80"/>
      <c r="R42" s="80" t="s">
        <v>3314</v>
      </c>
      <c r="S42" s="80" t="s">
        <v>3347</v>
      </c>
      <c r="T42" s="105"/>
      <c r="U42" s="105"/>
    </row>
    <row r="43" spans="1:21" ht="45" customHeight="1">
      <c r="A43" s="80">
        <v>10082</v>
      </c>
      <c r="B43" s="80" t="s">
        <v>3209</v>
      </c>
      <c r="C43" s="80" t="s">
        <v>3209</v>
      </c>
      <c r="D43" s="80" t="s">
        <v>3039</v>
      </c>
      <c r="E43" s="80" t="s">
        <v>3040</v>
      </c>
      <c r="F43" s="80" t="s">
        <v>3041</v>
      </c>
      <c r="G43" s="80" t="s">
        <v>3171</v>
      </c>
      <c r="H43" s="81" t="s">
        <v>3123</v>
      </c>
      <c r="I43" s="81" t="s">
        <v>3042</v>
      </c>
      <c r="J43" s="81"/>
      <c r="K43" s="41">
        <v>20820000</v>
      </c>
      <c r="L43" s="41">
        <f>K43*(1.04^28)</f>
        <v>62433003.10537485</v>
      </c>
      <c r="M43" s="80" t="s">
        <v>3483</v>
      </c>
      <c r="N43" s="80" t="s">
        <v>3382</v>
      </c>
      <c r="O43" s="80" t="s">
        <v>3089</v>
      </c>
      <c r="P43" s="80" t="s">
        <v>386</v>
      </c>
      <c r="Q43" s="80"/>
      <c r="R43" s="80" t="s">
        <v>3314</v>
      </c>
      <c r="S43" s="80" t="s">
        <v>3347</v>
      </c>
      <c r="T43" s="105"/>
      <c r="U43" s="105"/>
    </row>
    <row r="44" spans="1:21" ht="45" customHeight="1">
      <c r="A44" s="80">
        <v>10085</v>
      </c>
      <c r="B44" s="80" t="s">
        <v>3213</v>
      </c>
      <c r="C44" s="80"/>
      <c r="D44" s="80" t="s">
        <v>3544</v>
      </c>
      <c r="E44" s="80" t="s">
        <v>3545</v>
      </c>
      <c r="F44" s="80" t="s">
        <v>3546</v>
      </c>
      <c r="G44" s="80" t="s">
        <v>3285</v>
      </c>
      <c r="H44" s="81" t="s">
        <v>3547</v>
      </c>
      <c r="I44" s="81" t="s">
        <v>3548</v>
      </c>
      <c r="J44" s="81"/>
      <c r="K44" s="41">
        <v>4500000</v>
      </c>
      <c r="L44" s="41">
        <f>K44*(1.04^10)</f>
        <v>6661099.282132551</v>
      </c>
      <c r="M44" s="80" t="s">
        <v>3481</v>
      </c>
      <c r="N44" s="5" t="s">
        <v>3088</v>
      </c>
      <c r="O44" s="80" t="s">
        <v>2498</v>
      </c>
      <c r="P44" s="80" t="s">
        <v>386</v>
      </c>
      <c r="Q44" s="80"/>
      <c r="R44" s="80" t="s">
        <v>3431</v>
      </c>
      <c r="S44" s="80" t="s">
        <v>3431</v>
      </c>
      <c r="T44" s="105"/>
      <c r="U44" s="105"/>
    </row>
    <row r="45" spans="1:21" ht="45" customHeight="1">
      <c r="A45" s="80">
        <v>10087</v>
      </c>
      <c r="B45" s="80" t="s">
        <v>3213</v>
      </c>
      <c r="C45" s="80"/>
      <c r="D45" s="80" t="s">
        <v>209</v>
      </c>
      <c r="E45" s="80" t="s">
        <v>300</v>
      </c>
      <c r="F45" s="80" t="s">
        <v>3200</v>
      </c>
      <c r="G45" s="80" t="s">
        <v>3170</v>
      </c>
      <c r="H45" s="81" t="s">
        <v>179</v>
      </c>
      <c r="I45" s="81" t="s">
        <v>3554</v>
      </c>
      <c r="J45" s="81"/>
      <c r="K45" s="41">
        <v>70000000</v>
      </c>
      <c r="L45" s="41">
        <f>K45*(1.04^10)</f>
        <v>103617099.94428413</v>
      </c>
      <c r="M45" s="80" t="s">
        <v>3481</v>
      </c>
      <c r="N45" s="5" t="s">
        <v>3088</v>
      </c>
      <c r="O45" s="80" t="s">
        <v>289</v>
      </c>
      <c r="P45" s="80" t="s">
        <v>386</v>
      </c>
      <c r="Q45" s="80"/>
      <c r="R45" s="80" t="s">
        <v>3431</v>
      </c>
      <c r="S45" s="80" t="s">
        <v>3431</v>
      </c>
      <c r="T45" s="105"/>
      <c r="U45" s="105"/>
    </row>
    <row r="46" spans="1:21" ht="45" customHeight="1">
      <c r="A46" s="80">
        <v>10088</v>
      </c>
      <c r="B46" s="80" t="s">
        <v>3213</v>
      </c>
      <c r="C46" s="80"/>
      <c r="D46" s="80" t="s">
        <v>2871</v>
      </c>
      <c r="E46" s="80" t="s">
        <v>2872</v>
      </c>
      <c r="F46" s="80" t="s">
        <v>2873</v>
      </c>
      <c r="G46" s="80" t="s">
        <v>3170</v>
      </c>
      <c r="H46" s="81" t="s">
        <v>310</v>
      </c>
      <c r="I46" s="81" t="s">
        <v>180</v>
      </c>
      <c r="J46" s="81"/>
      <c r="K46" s="41">
        <v>20720000</v>
      </c>
      <c r="L46" s="41">
        <f>K46*(1.04^10)</f>
        <v>30670661.5835081</v>
      </c>
      <c r="M46" s="80" t="s">
        <v>3481</v>
      </c>
      <c r="N46" s="80" t="s">
        <v>3088</v>
      </c>
      <c r="O46" s="80" t="s">
        <v>3089</v>
      </c>
      <c r="P46" s="80" t="s">
        <v>386</v>
      </c>
      <c r="Q46" s="80"/>
      <c r="R46" s="80" t="s">
        <v>3258</v>
      </c>
      <c r="S46" s="80" t="s">
        <v>3347</v>
      </c>
      <c r="T46" s="105"/>
      <c r="U46" s="105"/>
    </row>
    <row r="47" spans="1:21" ht="45" customHeight="1">
      <c r="A47" s="80">
        <v>10089</v>
      </c>
      <c r="B47" s="80" t="s">
        <v>3213</v>
      </c>
      <c r="C47" s="80"/>
      <c r="D47" s="80" t="s">
        <v>2874</v>
      </c>
      <c r="E47" s="80" t="s">
        <v>2875</v>
      </c>
      <c r="F47" s="80" t="s">
        <v>2876</v>
      </c>
      <c r="G47" s="80" t="s">
        <v>3285</v>
      </c>
      <c r="H47" s="81" t="s">
        <v>2877</v>
      </c>
      <c r="I47" s="81" t="s">
        <v>2878</v>
      </c>
      <c r="J47" s="81"/>
      <c r="K47" s="41">
        <v>7790000</v>
      </c>
      <c r="L47" s="41">
        <f>K47*(1.04^10)</f>
        <v>11531102.979513904</v>
      </c>
      <c r="M47" s="5" t="s">
        <v>3481</v>
      </c>
      <c r="N47" s="80" t="s">
        <v>3088</v>
      </c>
      <c r="O47" s="80" t="s">
        <v>3089</v>
      </c>
      <c r="P47" s="80" t="s">
        <v>386</v>
      </c>
      <c r="Q47" s="80"/>
      <c r="R47" s="80" t="s">
        <v>3312</v>
      </c>
      <c r="S47" s="80" t="s">
        <v>3347</v>
      </c>
      <c r="T47" s="105"/>
      <c r="U47" s="105" t="s">
        <v>3254</v>
      </c>
    </row>
    <row r="48" spans="1:21" ht="45" customHeight="1">
      <c r="A48" s="80">
        <v>10092</v>
      </c>
      <c r="B48" s="80" t="s">
        <v>3223</v>
      </c>
      <c r="C48" s="80"/>
      <c r="D48" s="80" t="s">
        <v>3567</v>
      </c>
      <c r="E48" s="80" t="s">
        <v>3568</v>
      </c>
      <c r="F48" s="80" t="s">
        <v>3569</v>
      </c>
      <c r="G48" s="80" t="s">
        <v>3348</v>
      </c>
      <c r="H48" s="81" t="s">
        <v>3570</v>
      </c>
      <c r="I48" s="81" t="s">
        <v>3571</v>
      </c>
      <c r="J48" s="81"/>
      <c r="K48" s="41">
        <v>3000000</v>
      </c>
      <c r="L48" s="41">
        <f>K48*(1.04^10)</f>
        <v>4440732.854755034</v>
      </c>
      <c r="M48" s="80" t="s">
        <v>3481</v>
      </c>
      <c r="N48" s="80" t="s">
        <v>3382</v>
      </c>
      <c r="O48" s="80" t="s">
        <v>3417</v>
      </c>
      <c r="P48" s="5" t="s">
        <v>385</v>
      </c>
      <c r="Q48" s="5"/>
      <c r="R48" s="80" t="s">
        <v>3431</v>
      </c>
      <c r="S48" s="80" t="s">
        <v>3258</v>
      </c>
      <c r="T48" s="105"/>
      <c r="U48" s="105"/>
    </row>
    <row r="49" spans="1:21" ht="45" customHeight="1">
      <c r="A49" s="13">
        <v>10094</v>
      </c>
      <c r="B49" s="13" t="s">
        <v>3215</v>
      </c>
      <c r="C49" s="13" t="s">
        <v>3215</v>
      </c>
      <c r="D49" s="13" t="s">
        <v>3098</v>
      </c>
      <c r="E49" s="13" t="s">
        <v>3099</v>
      </c>
      <c r="F49" s="13" t="s">
        <v>3100</v>
      </c>
      <c r="G49" s="13" t="s">
        <v>3174</v>
      </c>
      <c r="H49" s="14" t="s">
        <v>3101</v>
      </c>
      <c r="I49" s="14" t="s">
        <v>3102</v>
      </c>
      <c r="J49" s="14"/>
      <c r="K49" s="91">
        <v>8000000</v>
      </c>
      <c r="L49" s="41">
        <f>K49*(1.04^18)</f>
        <v>16206532.123028263</v>
      </c>
      <c r="M49" s="13" t="s">
        <v>3482</v>
      </c>
      <c r="N49" s="13" t="s">
        <v>3382</v>
      </c>
      <c r="O49" s="13" t="s">
        <v>2498</v>
      </c>
      <c r="P49" s="80" t="s">
        <v>386</v>
      </c>
      <c r="Q49" s="80"/>
      <c r="R49" s="80" t="s">
        <v>3347</v>
      </c>
      <c r="S49" s="80" t="s">
        <v>3314</v>
      </c>
      <c r="T49" s="105"/>
      <c r="U49" s="105"/>
    </row>
    <row r="50" spans="1:21" ht="45" customHeight="1">
      <c r="A50" s="13">
        <v>10095</v>
      </c>
      <c r="B50" s="13" t="s">
        <v>3215</v>
      </c>
      <c r="C50" s="13" t="s">
        <v>3215</v>
      </c>
      <c r="D50" s="13" t="s">
        <v>3103</v>
      </c>
      <c r="E50" s="13" t="s">
        <v>3104</v>
      </c>
      <c r="F50" s="13" t="s">
        <v>3139</v>
      </c>
      <c r="G50" s="13" t="s">
        <v>3172</v>
      </c>
      <c r="H50" s="14" t="s">
        <v>3105</v>
      </c>
      <c r="I50" s="14" t="s">
        <v>3106</v>
      </c>
      <c r="J50" s="14"/>
      <c r="K50" s="91">
        <v>11897000</v>
      </c>
      <c r="L50" s="41">
        <f>K50*(1.04^10)</f>
        <v>17610466.257673547</v>
      </c>
      <c r="M50" s="13" t="s">
        <v>3481</v>
      </c>
      <c r="N50" s="13" t="s">
        <v>3382</v>
      </c>
      <c r="O50" s="13" t="s">
        <v>3089</v>
      </c>
      <c r="P50" s="5" t="s">
        <v>386</v>
      </c>
      <c r="Q50" s="5"/>
      <c r="R50" s="80" t="s">
        <v>3347</v>
      </c>
      <c r="S50" s="80" t="s">
        <v>3258</v>
      </c>
      <c r="T50" s="105"/>
      <c r="U50" s="105"/>
    </row>
    <row r="51" spans="1:21" ht="45" customHeight="1">
      <c r="A51" s="13">
        <v>10096</v>
      </c>
      <c r="B51" s="13" t="s">
        <v>3215</v>
      </c>
      <c r="C51" s="13" t="s">
        <v>3215</v>
      </c>
      <c r="D51" s="13" t="s">
        <v>3107</v>
      </c>
      <c r="E51" s="13" t="s">
        <v>3100</v>
      </c>
      <c r="F51" s="13" t="s">
        <v>3108</v>
      </c>
      <c r="G51" s="13" t="s">
        <v>3175</v>
      </c>
      <c r="H51" s="14" t="s">
        <v>3109</v>
      </c>
      <c r="I51" s="14" t="s">
        <v>3110</v>
      </c>
      <c r="J51" s="14"/>
      <c r="K51" s="91">
        <v>2800000</v>
      </c>
      <c r="L51" s="41">
        <f>K51*(1.04^18)</f>
        <v>5672286.243059892</v>
      </c>
      <c r="M51" s="13" t="s">
        <v>3482</v>
      </c>
      <c r="N51" s="13" t="s">
        <v>3382</v>
      </c>
      <c r="O51" s="13" t="s">
        <v>3089</v>
      </c>
      <c r="P51" s="80" t="s">
        <v>386</v>
      </c>
      <c r="Q51" s="80"/>
      <c r="R51" s="80" t="s">
        <v>3347</v>
      </c>
      <c r="S51" s="80" t="s">
        <v>3258</v>
      </c>
      <c r="T51" s="105"/>
      <c r="U51" s="105" t="s">
        <v>3254</v>
      </c>
    </row>
    <row r="52" spans="1:21" ht="45" customHeight="1">
      <c r="A52" s="13">
        <v>10098</v>
      </c>
      <c r="B52" s="13" t="s">
        <v>3215</v>
      </c>
      <c r="C52" s="5" t="s">
        <v>3229</v>
      </c>
      <c r="D52" s="13" t="s">
        <v>3111</v>
      </c>
      <c r="E52" s="13" t="s">
        <v>3112</v>
      </c>
      <c r="F52" s="13" t="s">
        <v>3445</v>
      </c>
      <c r="G52" s="13" t="s">
        <v>3173</v>
      </c>
      <c r="H52" s="14" t="s">
        <v>3101</v>
      </c>
      <c r="I52" s="14" t="s">
        <v>3113</v>
      </c>
      <c r="J52" s="14"/>
      <c r="K52" s="91">
        <v>3900000</v>
      </c>
      <c r="L52" s="41">
        <f>K52*(1.04^10)</f>
        <v>5772952.711181544</v>
      </c>
      <c r="M52" s="13" t="s">
        <v>3481</v>
      </c>
      <c r="N52" s="13" t="s">
        <v>3382</v>
      </c>
      <c r="O52" s="13" t="s">
        <v>3089</v>
      </c>
      <c r="P52" s="80" t="s">
        <v>386</v>
      </c>
      <c r="Q52" s="80"/>
      <c r="R52" s="80" t="s">
        <v>3347</v>
      </c>
      <c r="S52" s="80" t="s">
        <v>3258</v>
      </c>
      <c r="T52" s="105"/>
      <c r="U52" s="105"/>
    </row>
    <row r="53" spans="1:21" ht="45" customHeight="1">
      <c r="A53" s="13">
        <v>10099</v>
      </c>
      <c r="B53" s="13" t="s">
        <v>3215</v>
      </c>
      <c r="C53" s="13" t="s">
        <v>3215</v>
      </c>
      <c r="D53" s="13" t="s">
        <v>3114</v>
      </c>
      <c r="E53" s="13" t="s">
        <v>3099</v>
      </c>
      <c r="F53" s="13" t="s">
        <v>3139</v>
      </c>
      <c r="G53" s="13" t="s">
        <v>3172</v>
      </c>
      <c r="H53" s="13" t="s">
        <v>3115</v>
      </c>
      <c r="I53" s="13" t="s">
        <v>3116</v>
      </c>
      <c r="J53" s="13"/>
      <c r="K53" s="91">
        <v>2400000</v>
      </c>
      <c r="L53" s="41">
        <f>K53*(1.04^10)</f>
        <v>3552586.283804027</v>
      </c>
      <c r="M53" s="13" t="s">
        <v>3481</v>
      </c>
      <c r="N53" s="13" t="s">
        <v>3382</v>
      </c>
      <c r="O53" s="13" t="s">
        <v>3089</v>
      </c>
      <c r="P53" s="80" t="s">
        <v>386</v>
      </c>
      <c r="Q53" s="80"/>
      <c r="R53" s="80" t="s">
        <v>3258</v>
      </c>
      <c r="S53" s="80" t="s">
        <v>3347</v>
      </c>
      <c r="T53" s="105"/>
      <c r="U53" s="105"/>
    </row>
    <row r="54" spans="1:21" ht="45" customHeight="1">
      <c r="A54" s="13">
        <v>10100</v>
      </c>
      <c r="B54" s="13" t="s">
        <v>3215</v>
      </c>
      <c r="C54" s="13" t="s">
        <v>3215</v>
      </c>
      <c r="D54" s="13" t="s">
        <v>3117</v>
      </c>
      <c r="E54" s="13" t="s">
        <v>3118</v>
      </c>
      <c r="F54" s="13" t="s">
        <v>3118</v>
      </c>
      <c r="G54" s="13" t="s">
        <v>3119</v>
      </c>
      <c r="H54" s="14" t="s">
        <v>3120</v>
      </c>
      <c r="I54" s="14" t="s">
        <v>3121</v>
      </c>
      <c r="J54" s="14"/>
      <c r="K54" s="91">
        <v>6700000</v>
      </c>
      <c r="L54" s="41">
        <f>K54*(1.04^10)</f>
        <v>9917636.70895291</v>
      </c>
      <c r="M54" s="13" t="s">
        <v>3481</v>
      </c>
      <c r="N54" s="13" t="s">
        <v>3382</v>
      </c>
      <c r="O54" s="13" t="s">
        <v>3276</v>
      </c>
      <c r="P54" s="80" t="s">
        <v>386</v>
      </c>
      <c r="Q54" s="80"/>
      <c r="R54" s="80" t="s">
        <v>3347</v>
      </c>
      <c r="S54" s="80" t="s">
        <v>3258</v>
      </c>
      <c r="T54" s="105"/>
      <c r="U54" s="105"/>
    </row>
    <row r="55" spans="1:21" ht="45" customHeight="1">
      <c r="A55" s="13">
        <v>10101</v>
      </c>
      <c r="B55" s="13" t="s">
        <v>3215</v>
      </c>
      <c r="C55" s="13" t="s">
        <v>3215</v>
      </c>
      <c r="D55" s="13" t="s">
        <v>3055</v>
      </c>
      <c r="E55" s="13" t="s">
        <v>3056</v>
      </c>
      <c r="F55" s="13" t="s">
        <v>3057</v>
      </c>
      <c r="G55" s="13" t="s">
        <v>3058</v>
      </c>
      <c r="H55" s="14" t="s">
        <v>3059</v>
      </c>
      <c r="I55" s="14" t="s">
        <v>3060</v>
      </c>
      <c r="J55" s="14"/>
      <c r="K55" s="91">
        <v>12400000</v>
      </c>
      <c r="L55" s="41">
        <f>K55*(1.04^10)</f>
        <v>18355029.132987473</v>
      </c>
      <c r="M55" s="13" t="s">
        <v>3481</v>
      </c>
      <c r="N55" s="13" t="s">
        <v>3382</v>
      </c>
      <c r="O55" s="13" t="s">
        <v>3089</v>
      </c>
      <c r="P55" s="5" t="s">
        <v>386</v>
      </c>
      <c r="Q55" s="5"/>
      <c r="R55" s="80" t="s">
        <v>3347</v>
      </c>
      <c r="S55" s="80" t="s">
        <v>3258</v>
      </c>
      <c r="T55" s="105"/>
      <c r="U55" s="105"/>
    </row>
    <row r="56" spans="1:21" ht="45" customHeight="1">
      <c r="A56" s="13">
        <v>10104</v>
      </c>
      <c r="B56" s="13" t="s">
        <v>3215</v>
      </c>
      <c r="C56" s="13" t="s">
        <v>3215</v>
      </c>
      <c r="D56" s="13" t="s">
        <v>3061</v>
      </c>
      <c r="E56" s="13" t="s">
        <v>3062</v>
      </c>
      <c r="F56" s="13" t="s">
        <v>3063</v>
      </c>
      <c r="G56" s="13" t="s">
        <v>3174</v>
      </c>
      <c r="H56" s="14" t="s">
        <v>3101</v>
      </c>
      <c r="I56" s="14" t="s">
        <v>3064</v>
      </c>
      <c r="J56" s="14"/>
      <c r="K56" s="91">
        <v>3750000</v>
      </c>
      <c r="L56" s="41">
        <f>K56*(1.04^10)</f>
        <v>5550916.068443792</v>
      </c>
      <c r="M56" s="13" t="s">
        <v>3481</v>
      </c>
      <c r="N56" s="13" t="s">
        <v>3382</v>
      </c>
      <c r="O56" s="13" t="s">
        <v>3089</v>
      </c>
      <c r="P56" s="80" t="s">
        <v>385</v>
      </c>
      <c r="Q56" s="80"/>
      <c r="R56" s="80" t="s">
        <v>3431</v>
      </c>
      <c r="S56" s="80" t="s">
        <v>387</v>
      </c>
      <c r="T56" s="105"/>
      <c r="U56" s="105" t="s">
        <v>3254</v>
      </c>
    </row>
    <row r="57" spans="1:21" ht="45" customHeight="1">
      <c r="A57" s="80">
        <v>10106</v>
      </c>
      <c r="B57" s="80" t="s">
        <v>3215</v>
      </c>
      <c r="C57" s="80" t="s">
        <v>3215</v>
      </c>
      <c r="D57" s="80" t="s">
        <v>3065</v>
      </c>
      <c r="E57" s="80" t="s">
        <v>3066</v>
      </c>
      <c r="F57" s="80" t="s">
        <v>3067</v>
      </c>
      <c r="G57" s="80" t="s">
        <v>3058</v>
      </c>
      <c r="H57" s="81" t="s">
        <v>3068</v>
      </c>
      <c r="I57" s="81" t="s">
        <v>3069</v>
      </c>
      <c r="J57" s="81"/>
      <c r="K57" s="41">
        <v>10000000</v>
      </c>
      <c r="L57" s="41">
        <f>K57*(1.04^28)</f>
        <v>29987033.191822693</v>
      </c>
      <c r="M57" s="80" t="s">
        <v>3483</v>
      </c>
      <c r="N57" s="13" t="s">
        <v>3382</v>
      </c>
      <c r="O57" s="80" t="s">
        <v>3089</v>
      </c>
      <c r="P57" s="80" t="s">
        <v>386</v>
      </c>
      <c r="Q57" s="80"/>
      <c r="R57" s="80" t="s">
        <v>3314</v>
      </c>
      <c r="S57" s="80" t="s">
        <v>3347</v>
      </c>
      <c r="T57" s="105"/>
      <c r="U57" s="105" t="s">
        <v>3254</v>
      </c>
    </row>
    <row r="58" spans="1:21" ht="45" customHeight="1">
      <c r="A58" s="13">
        <v>10109</v>
      </c>
      <c r="B58" s="13" t="s">
        <v>3215</v>
      </c>
      <c r="C58" s="13" t="s">
        <v>3215</v>
      </c>
      <c r="D58" s="13" t="s">
        <v>3070</v>
      </c>
      <c r="E58" s="13" t="s">
        <v>3071</v>
      </c>
      <c r="F58" s="13" t="s">
        <v>3072</v>
      </c>
      <c r="G58" s="13" t="s">
        <v>3348</v>
      </c>
      <c r="H58" s="14" t="s">
        <v>181</v>
      </c>
      <c r="I58" s="14" t="s">
        <v>3073</v>
      </c>
      <c r="J58" s="14"/>
      <c r="K58" s="91">
        <v>3057000</v>
      </c>
      <c r="L58" s="41">
        <f>K58*(1.04^10)</f>
        <v>4525106.77899538</v>
      </c>
      <c r="M58" s="13" t="s">
        <v>3481</v>
      </c>
      <c r="N58" s="13" t="s">
        <v>3382</v>
      </c>
      <c r="O58" s="13" t="s">
        <v>3089</v>
      </c>
      <c r="P58" s="80" t="s">
        <v>385</v>
      </c>
      <c r="Q58" s="80"/>
      <c r="R58" s="80" t="s">
        <v>3347</v>
      </c>
      <c r="S58" s="80" t="s">
        <v>3258</v>
      </c>
      <c r="T58" s="105"/>
      <c r="U58" s="105" t="s">
        <v>3254</v>
      </c>
    </row>
    <row r="59" spans="1:21" ht="45" customHeight="1">
      <c r="A59" s="13">
        <v>10112</v>
      </c>
      <c r="B59" s="13" t="s">
        <v>3215</v>
      </c>
      <c r="C59" s="13" t="s">
        <v>3215</v>
      </c>
      <c r="D59" s="13" t="s">
        <v>3074</v>
      </c>
      <c r="E59" s="13" t="s">
        <v>3075</v>
      </c>
      <c r="F59" s="13" t="s">
        <v>3076</v>
      </c>
      <c r="G59" s="13" t="s">
        <v>3172</v>
      </c>
      <c r="H59" s="14" t="s">
        <v>3077</v>
      </c>
      <c r="I59" s="14" t="s">
        <v>3078</v>
      </c>
      <c r="J59" s="14"/>
      <c r="K59" s="91">
        <v>1500000</v>
      </c>
      <c r="L59" s="41">
        <f>K59*(1.04^28)</f>
        <v>4498054.978773404</v>
      </c>
      <c r="M59" s="13" t="s">
        <v>3483</v>
      </c>
      <c r="N59" s="13" t="s">
        <v>3382</v>
      </c>
      <c r="O59" s="13" t="s">
        <v>3310</v>
      </c>
      <c r="P59" s="80" t="s">
        <v>386</v>
      </c>
      <c r="Q59" s="80"/>
      <c r="R59" s="80" t="s">
        <v>3347</v>
      </c>
      <c r="S59" s="80" t="s">
        <v>3193</v>
      </c>
      <c r="T59" s="105"/>
      <c r="U59" s="105" t="s">
        <v>3254</v>
      </c>
    </row>
    <row r="60" spans="1:21" ht="45" customHeight="1">
      <c r="A60" s="13">
        <v>10113</v>
      </c>
      <c r="B60" s="13" t="s">
        <v>3215</v>
      </c>
      <c r="C60" s="13" t="s">
        <v>3215</v>
      </c>
      <c r="D60" s="13" t="s">
        <v>3079</v>
      </c>
      <c r="E60" s="13" t="s">
        <v>3071</v>
      </c>
      <c r="F60" s="13" t="s">
        <v>3080</v>
      </c>
      <c r="G60" s="13" t="s">
        <v>3174</v>
      </c>
      <c r="H60" s="14" t="s">
        <v>3081</v>
      </c>
      <c r="I60" s="14" t="s">
        <v>3082</v>
      </c>
      <c r="J60" s="14"/>
      <c r="K60" s="91">
        <v>2400000</v>
      </c>
      <c r="L60" s="41">
        <f>K60*(1.04^28)</f>
        <v>7196887.966037447</v>
      </c>
      <c r="M60" s="13" t="s">
        <v>3483</v>
      </c>
      <c r="N60" s="13" t="s">
        <v>3382</v>
      </c>
      <c r="O60" s="13" t="s">
        <v>3089</v>
      </c>
      <c r="P60" s="80" t="s">
        <v>386</v>
      </c>
      <c r="Q60" s="80"/>
      <c r="R60" s="80" t="s">
        <v>3347</v>
      </c>
      <c r="S60" s="80" t="s">
        <v>3416</v>
      </c>
      <c r="T60" s="105"/>
      <c r="U60" s="105" t="s">
        <v>3254</v>
      </c>
    </row>
    <row r="61" spans="1:21" ht="45" customHeight="1">
      <c r="A61" s="80">
        <v>10118</v>
      </c>
      <c r="B61" s="80" t="s">
        <v>3216</v>
      </c>
      <c r="C61" s="80" t="s">
        <v>3229</v>
      </c>
      <c r="D61" s="80" t="s">
        <v>2972</v>
      </c>
      <c r="E61" s="80" t="s">
        <v>2973</v>
      </c>
      <c r="F61" s="80" t="s">
        <v>2912</v>
      </c>
      <c r="G61" s="80" t="s">
        <v>3173</v>
      </c>
      <c r="H61" s="81" t="s">
        <v>2974</v>
      </c>
      <c r="I61" s="81" t="s">
        <v>2975</v>
      </c>
      <c r="J61" s="81"/>
      <c r="K61" s="41">
        <v>14300000</v>
      </c>
      <c r="L61" s="41">
        <f>K61*(1.04^18)</f>
        <v>28969176.169913024</v>
      </c>
      <c r="M61" s="80" t="s">
        <v>3482</v>
      </c>
      <c r="N61" s="80" t="s">
        <v>3382</v>
      </c>
      <c r="O61" s="80" t="s">
        <v>3013</v>
      </c>
      <c r="P61" s="80" t="s">
        <v>386</v>
      </c>
      <c r="Q61" s="80"/>
      <c r="R61" s="80" t="s">
        <v>3347</v>
      </c>
      <c r="S61" s="80" t="s">
        <v>3314</v>
      </c>
      <c r="T61" s="105"/>
      <c r="U61" s="105"/>
    </row>
    <row r="62" spans="1:21" ht="45" customHeight="1">
      <c r="A62" s="80">
        <v>10120</v>
      </c>
      <c r="B62" s="80" t="s">
        <v>3216</v>
      </c>
      <c r="C62" s="80" t="s">
        <v>3216</v>
      </c>
      <c r="D62" s="80" t="s">
        <v>3018</v>
      </c>
      <c r="E62" s="80" t="s">
        <v>3332</v>
      </c>
      <c r="F62" s="80" t="s">
        <v>2983</v>
      </c>
      <c r="G62" s="80" t="s">
        <v>3171</v>
      </c>
      <c r="H62" s="81" t="s">
        <v>2928</v>
      </c>
      <c r="I62" s="81" t="s">
        <v>2929</v>
      </c>
      <c r="J62" s="81"/>
      <c r="K62" s="41">
        <v>5000000</v>
      </c>
      <c r="L62" s="41">
        <f>K62*(1.04^10)</f>
        <v>7401221.424591723</v>
      </c>
      <c r="M62" s="80" t="s">
        <v>3481</v>
      </c>
      <c r="N62" s="80" t="s">
        <v>3382</v>
      </c>
      <c r="O62" s="80" t="s">
        <v>3013</v>
      </c>
      <c r="P62" s="80" t="s">
        <v>386</v>
      </c>
      <c r="Q62" s="80"/>
      <c r="R62" s="80" t="s">
        <v>3347</v>
      </c>
      <c r="S62" s="80" t="s">
        <v>3314</v>
      </c>
      <c r="T62" s="105"/>
      <c r="U62" s="105"/>
    </row>
    <row r="63" spans="1:21" ht="45" customHeight="1">
      <c r="A63" s="80">
        <v>10124</v>
      </c>
      <c r="B63" s="80" t="s">
        <v>3216</v>
      </c>
      <c r="C63" s="80" t="s">
        <v>3216</v>
      </c>
      <c r="D63" s="80" t="s">
        <v>2976</v>
      </c>
      <c r="E63" s="80" t="s">
        <v>2977</v>
      </c>
      <c r="F63" s="80" t="s">
        <v>2978</v>
      </c>
      <c r="G63" s="80" t="s">
        <v>3170</v>
      </c>
      <c r="H63" s="81" t="s">
        <v>2979</v>
      </c>
      <c r="I63" s="81" t="s">
        <v>2980</v>
      </c>
      <c r="J63" s="81"/>
      <c r="K63" s="41">
        <v>2200000</v>
      </c>
      <c r="L63" s="41">
        <f>K63*(1.04^18)</f>
        <v>4456796.333832772</v>
      </c>
      <c r="M63" s="80" t="s">
        <v>3482</v>
      </c>
      <c r="N63" s="80" t="s">
        <v>3382</v>
      </c>
      <c r="O63" s="80" t="s">
        <v>3013</v>
      </c>
      <c r="P63" s="80" t="s">
        <v>386</v>
      </c>
      <c r="Q63" s="80"/>
      <c r="R63" s="80" t="s">
        <v>3347</v>
      </c>
      <c r="S63" s="80" t="s">
        <v>3258</v>
      </c>
      <c r="T63" s="105"/>
      <c r="U63" s="105" t="s">
        <v>3254</v>
      </c>
    </row>
    <row r="64" spans="1:21" ht="45" customHeight="1">
      <c r="A64" s="80">
        <v>10127</v>
      </c>
      <c r="B64" s="80" t="s">
        <v>3222</v>
      </c>
      <c r="C64" s="80" t="s">
        <v>3229</v>
      </c>
      <c r="D64" s="80" t="s">
        <v>2906</v>
      </c>
      <c r="E64" s="80" t="s">
        <v>2907</v>
      </c>
      <c r="F64" s="80" t="s">
        <v>2908</v>
      </c>
      <c r="G64" s="80" t="s">
        <v>3170</v>
      </c>
      <c r="H64" s="81" t="s">
        <v>2909</v>
      </c>
      <c r="I64" s="81" t="s">
        <v>128</v>
      </c>
      <c r="J64" s="81"/>
      <c r="K64" s="41">
        <v>21400000</v>
      </c>
      <c r="L64" s="41">
        <f>K64*(1.04^10)</f>
        <v>31677227.697252575</v>
      </c>
      <c r="M64" s="80" t="s">
        <v>3481</v>
      </c>
      <c r="N64" s="80" t="s">
        <v>3382</v>
      </c>
      <c r="O64" s="80" t="s">
        <v>3089</v>
      </c>
      <c r="P64" s="80" t="s">
        <v>385</v>
      </c>
      <c r="Q64" s="80"/>
      <c r="R64" s="80" t="s">
        <v>3314</v>
      </c>
      <c r="S64" s="80"/>
      <c r="T64" s="105"/>
      <c r="U64" s="105" t="s">
        <v>3254</v>
      </c>
    </row>
    <row r="65" spans="1:21" ht="45" customHeight="1">
      <c r="A65" s="80">
        <v>10128</v>
      </c>
      <c r="B65" s="80" t="s">
        <v>3222</v>
      </c>
      <c r="C65" s="80" t="s">
        <v>3222</v>
      </c>
      <c r="D65" s="80" t="s">
        <v>2910</v>
      </c>
      <c r="E65" s="80" t="s">
        <v>2911</v>
      </c>
      <c r="F65" s="80" t="s">
        <v>2912</v>
      </c>
      <c r="G65" s="80" t="s">
        <v>3175</v>
      </c>
      <c r="H65" s="81" t="s">
        <v>2913</v>
      </c>
      <c r="I65" s="81" t="s">
        <v>2914</v>
      </c>
      <c r="J65" s="81"/>
      <c r="K65" s="41">
        <v>7800000</v>
      </c>
      <c r="L65" s="41">
        <f>K65*(1.04^10)</f>
        <v>11545905.422363088</v>
      </c>
      <c r="M65" s="80" t="s">
        <v>3481</v>
      </c>
      <c r="N65" s="80" t="s">
        <v>3382</v>
      </c>
      <c r="O65" s="80" t="s">
        <v>3089</v>
      </c>
      <c r="P65" s="80" t="s">
        <v>386</v>
      </c>
      <c r="Q65" s="80"/>
      <c r="R65" s="80" t="s">
        <v>3258</v>
      </c>
      <c r="S65" s="80" t="s">
        <v>3314</v>
      </c>
      <c r="T65" s="105"/>
      <c r="U65" s="105"/>
    </row>
    <row r="66" spans="1:21" ht="45" customHeight="1">
      <c r="A66" s="80">
        <v>10129</v>
      </c>
      <c r="B66" s="80" t="s">
        <v>3222</v>
      </c>
      <c r="C66" s="80"/>
      <c r="D66" s="80" t="s">
        <v>2915</v>
      </c>
      <c r="E66" s="80" t="s">
        <v>2916</v>
      </c>
      <c r="F66" s="80" t="s">
        <v>2917</v>
      </c>
      <c r="G66" s="80" t="s">
        <v>3348</v>
      </c>
      <c r="H66" s="81" t="s">
        <v>2913</v>
      </c>
      <c r="I66" s="81" t="s">
        <v>2862</v>
      </c>
      <c r="J66" s="81"/>
      <c r="K66" s="41">
        <v>2000000</v>
      </c>
      <c r="L66" s="41">
        <f>K66*(1.04^18)</f>
        <v>4051633.030757066</v>
      </c>
      <c r="M66" s="80" t="s">
        <v>3482</v>
      </c>
      <c r="N66" s="80" t="s">
        <v>3382</v>
      </c>
      <c r="O66" s="80" t="s">
        <v>3089</v>
      </c>
      <c r="P66" s="80" t="s">
        <v>385</v>
      </c>
      <c r="Q66" s="80"/>
      <c r="R66" s="80" t="s">
        <v>3431</v>
      </c>
      <c r="S66" s="80" t="s">
        <v>3317</v>
      </c>
      <c r="T66" s="105"/>
      <c r="U66" s="105" t="s">
        <v>3254</v>
      </c>
    </row>
    <row r="67" spans="1:21" ht="45" customHeight="1">
      <c r="A67" s="80">
        <v>10130</v>
      </c>
      <c r="B67" s="80" t="s">
        <v>3223</v>
      </c>
      <c r="C67" s="80" t="s">
        <v>3223</v>
      </c>
      <c r="D67" s="80" t="s">
        <v>3574</v>
      </c>
      <c r="E67" s="80" t="s">
        <v>3575</v>
      </c>
      <c r="F67" s="80" t="s">
        <v>3329</v>
      </c>
      <c r="G67" s="80" t="s">
        <v>3171</v>
      </c>
      <c r="H67" s="81" t="s">
        <v>182</v>
      </c>
      <c r="I67" s="81" t="s">
        <v>3576</v>
      </c>
      <c r="J67" s="81"/>
      <c r="K67" s="41">
        <v>10365000</v>
      </c>
      <c r="L67" s="41">
        <f aca="true" t="shared" si="2" ref="L67:L73">K67*(1.04^10)</f>
        <v>15342732.013178641</v>
      </c>
      <c r="M67" s="80" t="s">
        <v>3481</v>
      </c>
      <c r="N67" s="80" t="s">
        <v>3382</v>
      </c>
      <c r="O67" s="80" t="s">
        <v>3417</v>
      </c>
      <c r="P67" s="80" t="s">
        <v>386</v>
      </c>
      <c r="Q67" s="80"/>
      <c r="R67" s="80" t="s">
        <v>3193</v>
      </c>
      <c r="S67" s="80" t="s">
        <v>3314</v>
      </c>
      <c r="T67" s="105"/>
      <c r="U67" s="105"/>
    </row>
    <row r="68" spans="1:21" ht="45" customHeight="1">
      <c r="A68" s="80">
        <v>10131</v>
      </c>
      <c r="B68" s="80" t="s">
        <v>3223</v>
      </c>
      <c r="C68" s="80" t="s">
        <v>3223</v>
      </c>
      <c r="D68" s="80" t="s">
        <v>3577</v>
      </c>
      <c r="E68" s="80" t="s">
        <v>3578</v>
      </c>
      <c r="F68" s="80" t="s">
        <v>3579</v>
      </c>
      <c r="G68" s="80" t="s">
        <v>3171</v>
      </c>
      <c r="H68" s="81" t="s">
        <v>3508</v>
      </c>
      <c r="I68" s="81" t="s">
        <v>3509</v>
      </c>
      <c r="J68" s="81"/>
      <c r="K68" s="41">
        <v>3800000</v>
      </c>
      <c r="L68" s="41">
        <f t="shared" si="2"/>
        <v>5624928.282689709</v>
      </c>
      <c r="M68" s="80" t="s">
        <v>3481</v>
      </c>
      <c r="N68" s="80" t="s">
        <v>3382</v>
      </c>
      <c r="O68" s="80" t="s">
        <v>3417</v>
      </c>
      <c r="P68" s="80" t="s">
        <v>385</v>
      </c>
      <c r="Q68" s="80"/>
      <c r="R68" s="80" t="s">
        <v>3314</v>
      </c>
      <c r="S68" s="80" t="s">
        <v>3431</v>
      </c>
      <c r="T68" s="105" t="s">
        <v>3254</v>
      </c>
      <c r="U68" s="105" t="s">
        <v>3254</v>
      </c>
    </row>
    <row r="69" spans="1:21" ht="45" customHeight="1">
      <c r="A69" s="80">
        <v>10132</v>
      </c>
      <c r="B69" s="80" t="s">
        <v>3223</v>
      </c>
      <c r="C69" s="80" t="s">
        <v>3223</v>
      </c>
      <c r="D69" s="80" t="s">
        <v>3510</v>
      </c>
      <c r="E69" s="80" t="s">
        <v>3511</v>
      </c>
      <c r="F69" s="80" t="s">
        <v>3512</v>
      </c>
      <c r="G69" s="80" t="s">
        <v>3171</v>
      </c>
      <c r="H69" s="81" t="s">
        <v>3513</v>
      </c>
      <c r="I69" s="81" t="s">
        <v>3514</v>
      </c>
      <c r="J69" s="81"/>
      <c r="K69" s="41">
        <v>13600000</v>
      </c>
      <c r="L69" s="41">
        <f t="shared" si="2"/>
        <v>20131322.274889488</v>
      </c>
      <c r="M69" s="80" t="s">
        <v>3481</v>
      </c>
      <c r="N69" s="80" t="s">
        <v>3382</v>
      </c>
      <c r="O69" s="80" t="s">
        <v>298</v>
      </c>
      <c r="P69" s="80" t="s">
        <v>386</v>
      </c>
      <c r="Q69" s="80"/>
      <c r="R69" s="80" t="s">
        <v>3314</v>
      </c>
      <c r="S69" s="80" t="s">
        <v>3258</v>
      </c>
      <c r="T69" s="105" t="s">
        <v>3254</v>
      </c>
      <c r="U69" s="105" t="s">
        <v>3254</v>
      </c>
    </row>
    <row r="70" spans="1:21" ht="45" customHeight="1">
      <c r="A70" s="80">
        <v>10133</v>
      </c>
      <c r="B70" s="80" t="s">
        <v>3223</v>
      </c>
      <c r="C70" s="80" t="s">
        <v>3223</v>
      </c>
      <c r="D70" s="80" t="s">
        <v>3515</v>
      </c>
      <c r="E70" s="80" t="s">
        <v>3516</v>
      </c>
      <c r="F70" s="80" t="s">
        <v>3517</v>
      </c>
      <c r="G70" s="80" t="s">
        <v>3348</v>
      </c>
      <c r="H70" s="81" t="s">
        <v>3361</v>
      </c>
      <c r="I70" s="81" t="s">
        <v>3518</v>
      </c>
      <c r="J70" s="81"/>
      <c r="K70" s="41">
        <v>15000000</v>
      </c>
      <c r="L70" s="41">
        <f t="shared" si="2"/>
        <v>22203664.273775168</v>
      </c>
      <c r="M70" s="80" t="s">
        <v>3481</v>
      </c>
      <c r="N70" s="80" t="s">
        <v>3382</v>
      </c>
      <c r="O70" s="80" t="s">
        <v>304</v>
      </c>
      <c r="P70" s="5" t="s">
        <v>385</v>
      </c>
      <c r="Q70" s="5"/>
      <c r="R70" s="80" t="s">
        <v>3431</v>
      </c>
      <c r="S70" s="80" t="s">
        <v>3258</v>
      </c>
      <c r="T70" s="105"/>
      <c r="U70" s="105" t="s">
        <v>3254</v>
      </c>
    </row>
    <row r="71" spans="1:21" ht="45" customHeight="1">
      <c r="A71" s="80">
        <v>10134</v>
      </c>
      <c r="B71" s="5" t="s">
        <v>3223</v>
      </c>
      <c r="C71" s="5" t="s">
        <v>3162</v>
      </c>
      <c r="D71" s="5" t="s">
        <v>361</v>
      </c>
      <c r="E71" s="5" t="s">
        <v>362</v>
      </c>
      <c r="F71" s="5" t="s">
        <v>362</v>
      </c>
      <c r="G71" s="80" t="s">
        <v>3369</v>
      </c>
      <c r="H71" s="7" t="s">
        <v>363</v>
      </c>
      <c r="I71" s="7" t="s">
        <v>364</v>
      </c>
      <c r="J71" s="7"/>
      <c r="K71" s="41">
        <v>3000000</v>
      </c>
      <c r="L71" s="41">
        <f t="shared" si="2"/>
        <v>4440732.854755034</v>
      </c>
      <c r="M71" s="5" t="s">
        <v>3481</v>
      </c>
      <c r="N71" s="5" t="s">
        <v>3382</v>
      </c>
      <c r="O71" s="5" t="s">
        <v>3348</v>
      </c>
      <c r="P71" s="80" t="s">
        <v>385</v>
      </c>
      <c r="Q71" s="80"/>
      <c r="R71" s="80" t="s">
        <v>3193</v>
      </c>
      <c r="S71" s="80" t="s">
        <v>3258</v>
      </c>
      <c r="T71" s="105"/>
      <c r="U71" s="105"/>
    </row>
    <row r="72" spans="1:21" ht="45" customHeight="1">
      <c r="A72" s="80">
        <v>10135</v>
      </c>
      <c r="B72" s="80" t="s">
        <v>3222</v>
      </c>
      <c r="C72" s="80" t="s">
        <v>3222</v>
      </c>
      <c r="D72" s="80" t="s">
        <v>2863</v>
      </c>
      <c r="E72" s="80" t="s">
        <v>2864</v>
      </c>
      <c r="F72" s="80" t="s">
        <v>2865</v>
      </c>
      <c r="G72" s="80" t="s">
        <v>3175</v>
      </c>
      <c r="H72" s="81" t="s">
        <v>2866</v>
      </c>
      <c r="I72" s="81" t="s">
        <v>2867</v>
      </c>
      <c r="J72" s="81"/>
      <c r="K72" s="41">
        <v>1200000</v>
      </c>
      <c r="L72" s="41">
        <f t="shared" si="2"/>
        <v>1776293.1419020134</v>
      </c>
      <c r="M72" s="80" t="s">
        <v>3481</v>
      </c>
      <c r="N72" s="80" t="s">
        <v>3382</v>
      </c>
      <c r="O72" s="80" t="s">
        <v>3089</v>
      </c>
      <c r="P72" s="80" t="s">
        <v>385</v>
      </c>
      <c r="Q72" s="80"/>
      <c r="R72" s="80" t="s">
        <v>3314</v>
      </c>
      <c r="S72" s="80" t="s">
        <v>3258</v>
      </c>
      <c r="T72" s="105"/>
      <c r="U72" s="105"/>
    </row>
    <row r="73" spans="1:21" ht="45" customHeight="1">
      <c r="A73" s="80">
        <v>10137</v>
      </c>
      <c r="B73" s="80" t="s">
        <v>3203</v>
      </c>
      <c r="C73" s="80" t="s">
        <v>3203</v>
      </c>
      <c r="D73" s="80" t="s">
        <v>3492</v>
      </c>
      <c r="E73" s="80" t="s">
        <v>3203</v>
      </c>
      <c r="F73" s="80" t="s">
        <v>3285</v>
      </c>
      <c r="G73" s="80" t="s">
        <v>3285</v>
      </c>
      <c r="H73" s="81" t="s">
        <v>3267</v>
      </c>
      <c r="I73" s="81" t="s">
        <v>3429</v>
      </c>
      <c r="J73" s="81"/>
      <c r="K73" s="41">
        <v>2000000</v>
      </c>
      <c r="L73" s="41">
        <f t="shared" si="2"/>
        <v>2960488.569836689</v>
      </c>
      <c r="M73" s="80" t="s">
        <v>3481</v>
      </c>
      <c r="N73" s="80" t="s">
        <v>3382</v>
      </c>
      <c r="O73" s="80" t="s">
        <v>3089</v>
      </c>
      <c r="P73" s="80" t="s">
        <v>385</v>
      </c>
      <c r="Q73" s="80"/>
      <c r="R73" s="80" t="s">
        <v>3431</v>
      </c>
      <c r="S73" s="80" t="s">
        <v>3347</v>
      </c>
      <c r="T73" s="105"/>
      <c r="U73" s="105" t="s">
        <v>3254</v>
      </c>
    </row>
    <row r="74" spans="1:21" ht="45" customHeight="1">
      <c r="A74" s="80">
        <v>10138</v>
      </c>
      <c r="B74" s="80" t="s">
        <v>3203</v>
      </c>
      <c r="C74" s="5" t="s">
        <v>3229</v>
      </c>
      <c r="D74" s="80" t="s">
        <v>3493</v>
      </c>
      <c r="E74" s="80" t="s">
        <v>3494</v>
      </c>
      <c r="F74" s="80" t="s">
        <v>3495</v>
      </c>
      <c r="G74" s="80" t="s">
        <v>3370</v>
      </c>
      <c r="H74" s="81" t="s">
        <v>3144</v>
      </c>
      <c r="I74" s="81" t="s">
        <v>3496</v>
      </c>
      <c r="J74" s="81"/>
      <c r="K74" s="41">
        <v>58500000</v>
      </c>
      <c r="L74" s="41">
        <f>K74*(1.04^18)</f>
        <v>118510266.14964418</v>
      </c>
      <c r="M74" s="80" t="s">
        <v>3482</v>
      </c>
      <c r="N74" s="80" t="s">
        <v>3382</v>
      </c>
      <c r="O74" s="80" t="s">
        <v>3089</v>
      </c>
      <c r="P74" s="80" t="s">
        <v>385</v>
      </c>
      <c r="Q74" s="80"/>
      <c r="R74" s="80" t="s">
        <v>3314</v>
      </c>
      <c r="S74" s="80"/>
      <c r="T74" s="105"/>
      <c r="U74" s="105"/>
    </row>
    <row r="75" spans="1:21" ht="45" customHeight="1">
      <c r="A75" s="80">
        <v>10141</v>
      </c>
      <c r="B75" s="80" t="s">
        <v>3216</v>
      </c>
      <c r="C75" s="80" t="s">
        <v>3229</v>
      </c>
      <c r="D75" s="80" t="s">
        <v>2995</v>
      </c>
      <c r="E75" s="80" t="s">
        <v>2996</v>
      </c>
      <c r="F75" s="80" t="s">
        <v>3293</v>
      </c>
      <c r="G75" s="80" t="s">
        <v>3173</v>
      </c>
      <c r="H75" s="81" t="s">
        <v>3274</v>
      </c>
      <c r="I75" s="81" t="s">
        <v>3363</v>
      </c>
      <c r="J75" s="81"/>
      <c r="K75" s="41">
        <v>33000000</v>
      </c>
      <c r="L75" s="41">
        <f>K75*(1.04^10)</f>
        <v>48848061.40230537</v>
      </c>
      <c r="M75" s="80" t="s">
        <v>3481</v>
      </c>
      <c r="N75" s="80" t="s">
        <v>3382</v>
      </c>
      <c r="O75" s="80" t="s">
        <v>3013</v>
      </c>
      <c r="P75" s="80" t="s">
        <v>385</v>
      </c>
      <c r="Q75" s="80"/>
      <c r="R75" s="80" t="s">
        <v>3313</v>
      </c>
      <c r="S75" s="80" t="s">
        <v>3314</v>
      </c>
      <c r="T75" s="105"/>
      <c r="U75" s="105"/>
    </row>
    <row r="76" spans="1:21" ht="45" customHeight="1">
      <c r="A76" s="80">
        <v>10146</v>
      </c>
      <c r="B76" s="80" t="s">
        <v>3216</v>
      </c>
      <c r="C76" s="80" t="s">
        <v>3229</v>
      </c>
      <c r="D76" s="80" t="s">
        <v>2997</v>
      </c>
      <c r="E76" s="80" t="s">
        <v>2998</v>
      </c>
      <c r="F76" s="80" t="s">
        <v>2999</v>
      </c>
      <c r="G76" s="80" t="s">
        <v>3170</v>
      </c>
      <c r="H76" s="81" t="s">
        <v>3000</v>
      </c>
      <c r="I76" s="81" t="s">
        <v>3001</v>
      </c>
      <c r="J76" s="81"/>
      <c r="K76" s="41">
        <v>4000000</v>
      </c>
      <c r="L76" s="41">
        <f>K76*(1.04^10)</f>
        <v>5920977.139673378</v>
      </c>
      <c r="M76" s="80" t="s">
        <v>3481</v>
      </c>
      <c r="N76" s="80" t="s">
        <v>3382</v>
      </c>
      <c r="O76" s="80" t="s">
        <v>3013</v>
      </c>
      <c r="P76" s="80" t="s">
        <v>386</v>
      </c>
      <c r="Q76" s="80"/>
      <c r="R76" s="80" t="s">
        <v>3347</v>
      </c>
      <c r="S76" s="80" t="s">
        <v>3314</v>
      </c>
      <c r="T76" s="105"/>
      <c r="U76" s="105"/>
    </row>
    <row r="77" spans="1:21" ht="45" customHeight="1">
      <c r="A77" s="80">
        <v>10147</v>
      </c>
      <c r="B77" s="80" t="s">
        <v>3216</v>
      </c>
      <c r="C77" s="80" t="s">
        <v>3216</v>
      </c>
      <c r="D77" s="80" t="s">
        <v>2945</v>
      </c>
      <c r="E77" s="80" t="s">
        <v>2946</v>
      </c>
      <c r="F77" s="80" t="s">
        <v>2935</v>
      </c>
      <c r="G77" s="80" t="s">
        <v>3348</v>
      </c>
      <c r="H77" s="81" t="s">
        <v>2947</v>
      </c>
      <c r="I77" s="81" t="s">
        <v>2948</v>
      </c>
      <c r="J77" s="81"/>
      <c r="K77" s="41">
        <v>3000000</v>
      </c>
      <c r="L77" s="41">
        <f>K77*(1.04^18)</f>
        <v>6077449.546135599</v>
      </c>
      <c r="M77" s="80" t="s">
        <v>3482</v>
      </c>
      <c r="N77" s="80" t="s">
        <v>3382</v>
      </c>
      <c r="O77" s="80" t="s">
        <v>304</v>
      </c>
      <c r="P77" s="80" t="s">
        <v>385</v>
      </c>
      <c r="Q77" s="80"/>
      <c r="R77" s="80" t="s">
        <v>3431</v>
      </c>
      <c r="S77" s="80" t="s">
        <v>3347</v>
      </c>
      <c r="T77" s="105"/>
      <c r="U77" s="105" t="s">
        <v>3254</v>
      </c>
    </row>
    <row r="78" spans="1:21" ht="45" customHeight="1">
      <c r="A78" s="80">
        <v>10148</v>
      </c>
      <c r="B78" s="80" t="s">
        <v>3216</v>
      </c>
      <c r="C78" s="80" t="s">
        <v>3216</v>
      </c>
      <c r="D78" s="80" t="s">
        <v>2949</v>
      </c>
      <c r="E78" s="80" t="s">
        <v>2935</v>
      </c>
      <c r="F78" s="80" t="s">
        <v>3297</v>
      </c>
      <c r="G78" s="80" t="s">
        <v>3348</v>
      </c>
      <c r="H78" s="81" t="s">
        <v>2947</v>
      </c>
      <c r="I78" s="81" t="s">
        <v>3365</v>
      </c>
      <c r="J78" s="81"/>
      <c r="K78" s="41">
        <v>3000000</v>
      </c>
      <c r="L78" s="41">
        <f aca="true" t="shared" si="3" ref="L78:L89">K78*(1.04^10)</f>
        <v>4440732.854755034</v>
      </c>
      <c r="M78" s="80" t="s">
        <v>3481</v>
      </c>
      <c r="N78" s="80" t="s">
        <v>3382</v>
      </c>
      <c r="O78" s="80" t="s">
        <v>307</v>
      </c>
      <c r="P78" s="80" t="s">
        <v>385</v>
      </c>
      <c r="Q78" s="80"/>
      <c r="R78" s="80" t="s">
        <v>3431</v>
      </c>
      <c r="S78" s="80" t="s">
        <v>3347</v>
      </c>
      <c r="T78" s="105" t="s">
        <v>3254</v>
      </c>
      <c r="U78" s="105" t="s">
        <v>3254</v>
      </c>
    </row>
    <row r="79" spans="1:21" ht="45" customHeight="1">
      <c r="A79" s="80">
        <v>10149</v>
      </c>
      <c r="B79" s="80" t="s">
        <v>3216</v>
      </c>
      <c r="C79" s="80" t="s">
        <v>3216</v>
      </c>
      <c r="D79" s="80" t="s">
        <v>2950</v>
      </c>
      <c r="E79" s="80" t="s">
        <v>3298</v>
      </c>
      <c r="F79" s="80" t="s">
        <v>2951</v>
      </c>
      <c r="G79" s="80" t="s">
        <v>3348</v>
      </c>
      <c r="H79" s="81" t="s">
        <v>2947</v>
      </c>
      <c r="I79" s="81" t="s">
        <v>2952</v>
      </c>
      <c r="J79" s="81"/>
      <c r="K79" s="41">
        <v>500000</v>
      </c>
      <c r="L79" s="41">
        <f t="shared" si="3"/>
        <v>740122.1424591723</v>
      </c>
      <c r="M79" s="80" t="s">
        <v>3481</v>
      </c>
      <c r="N79" s="80" t="s">
        <v>3382</v>
      </c>
      <c r="O79" s="80" t="s">
        <v>3417</v>
      </c>
      <c r="P79" s="80" t="s">
        <v>385</v>
      </c>
      <c r="Q79" s="80"/>
      <c r="R79" s="80" t="s">
        <v>3431</v>
      </c>
      <c r="S79" s="80" t="s">
        <v>3347</v>
      </c>
      <c r="T79" s="105"/>
      <c r="U79" s="105" t="s">
        <v>3254</v>
      </c>
    </row>
    <row r="80" spans="1:21" ht="45" customHeight="1">
      <c r="A80" s="80">
        <v>10150</v>
      </c>
      <c r="B80" s="80" t="s">
        <v>3216</v>
      </c>
      <c r="C80" s="80" t="s">
        <v>3216</v>
      </c>
      <c r="D80" s="80" t="s">
        <v>2953</v>
      </c>
      <c r="E80" s="80" t="s">
        <v>3332</v>
      </c>
      <c r="F80" s="80" t="s">
        <v>2954</v>
      </c>
      <c r="G80" s="80" t="s">
        <v>3348</v>
      </c>
      <c r="H80" s="81" t="s">
        <v>2947</v>
      </c>
      <c r="I80" s="81" t="s">
        <v>2955</v>
      </c>
      <c r="J80" s="81"/>
      <c r="K80" s="41">
        <v>1000000</v>
      </c>
      <c r="L80" s="41">
        <f t="shared" si="3"/>
        <v>1480244.2849183446</v>
      </c>
      <c r="M80" s="80" t="s">
        <v>3481</v>
      </c>
      <c r="N80" s="80" t="s">
        <v>3382</v>
      </c>
      <c r="O80" s="80" t="s">
        <v>3013</v>
      </c>
      <c r="P80" s="80" t="s">
        <v>385</v>
      </c>
      <c r="Q80" s="80"/>
      <c r="R80" s="80" t="s">
        <v>3431</v>
      </c>
      <c r="S80" s="80" t="s">
        <v>3347</v>
      </c>
      <c r="T80" s="105"/>
      <c r="U80" s="105"/>
    </row>
    <row r="81" spans="1:21" ht="45" customHeight="1">
      <c r="A81" s="80">
        <v>10153</v>
      </c>
      <c r="B81" s="80" t="s">
        <v>3223</v>
      </c>
      <c r="C81" s="80" t="s">
        <v>3223</v>
      </c>
      <c r="D81" s="80" t="s">
        <v>3519</v>
      </c>
      <c r="E81" s="80" t="s">
        <v>3520</v>
      </c>
      <c r="F81" s="80" t="s">
        <v>3521</v>
      </c>
      <c r="G81" s="80" t="s">
        <v>3348</v>
      </c>
      <c r="H81" s="81" t="s">
        <v>3522</v>
      </c>
      <c r="I81" s="81" t="s">
        <v>3576</v>
      </c>
      <c r="J81" s="81"/>
      <c r="K81" s="41">
        <v>8900000</v>
      </c>
      <c r="L81" s="41">
        <f t="shared" si="3"/>
        <v>13174174.135773268</v>
      </c>
      <c r="M81" s="80" t="s">
        <v>3481</v>
      </c>
      <c r="N81" s="80" t="s">
        <v>3382</v>
      </c>
      <c r="O81" s="80" t="s">
        <v>3417</v>
      </c>
      <c r="P81" s="80" t="s">
        <v>386</v>
      </c>
      <c r="Q81" s="80"/>
      <c r="R81" s="80" t="s">
        <v>3314</v>
      </c>
      <c r="S81" s="80"/>
      <c r="T81" s="105"/>
      <c r="U81" s="105"/>
    </row>
    <row r="82" spans="1:21" ht="45" customHeight="1">
      <c r="A82" s="80">
        <v>10154</v>
      </c>
      <c r="B82" s="80" t="s">
        <v>3223</v>
      </c>
      <c r="C82" s="80" t="s">
        <v>3229</v>
      </c>
      <c r="D82" s="80" t="s">
        <v>3523</v>
      </c>
      <c r="E82" s="80" t="s">
        <v>3524</v>
      </c>
      <c r="F82" s="80" t="s">
        <v>3516</v>
      </c>
      <c r="G82" s="80" t="s">
        <v>3171</v>
      </c>
      <c r="H82" s="81" t="s">
        <v>3525</v>
      </c>
      <c r="I82" s="81" t="s">
        <v>3526</v>
      </c>
      <c r="J82" s="81"/>
      <c r="K82" s="41">
        <v>11000000</v>
      </c>
      <c r="L82" s="41">
        <f t="shared" si="3"/>
        <v>16282687.134101791</v>
      </c>
      <c r="M82" s="80" t="s">
        <v>3481</v>
      </c>
      <c r="N82" s="80" t="s">
        <v>3382</v>
      </c>
      <c r="O82" s="80" t="s">
        <v>3089</v>
      </c>
      <c r="P82" s="80" t="s">
        <v>385</v>
      </c>
      <c r="Q82" s="80"/>
      <c r="R82" s="80" t="s">
        <v>3313</v>
      </c>
      <c r="S82" s="80" t="s">
        <v>3193</v>
      </c>
      <c r="T82" s="105"/>
      <c r="U82" s="105" t="s">
        <v>3254</v>
      </c>
    </row>
    <row r="83" spans="1:21" ht="45" customHeight="1">
      <c r="A83" s="80">
        <v>10155</v>
      </c>
      <c r="B83" s="80" t="s">
        <v>3223</v>
      </c>
      <c r="C83" s="80" t="s">
        <v>3229</v>
      </c>
      <c r="D83" s="80" t="s">
        <v>3527</v>
      </c>
      <c r="E83" s="80" t="s">
        <v>3528</v>
      </c>
      <c r="F83" s="80" t="s">
        <v>3529</v>
      </c>
      <c r="G83" s="80" t="s">
        <v>3530</v>
      </c>
      <c r="H83" s="81" t="s">
        <v>3525</v>
      </c>
      <c r="I83" s="81" t="s">
        <v>3531</v>
      </c>
      <c r="J83" s="81"/>
      <c r="K83" s="41">
        <v>12000000</v>
      </c>
      <c r="L83" s="41">
        <f t="shared" si="3"/>
        <v>17762931.419020135</v>
      </c>
      <c r="M83" s="80" t="s">
        <v>3481</v>
      </c>
      <c r="N83" s="80" t="s">
        <v>3382</v>
      </c>
      <c r="O83" s="80" t="s">
        <v>3089</v>
      </c>
      <c r="P83" s="80" t="s">
        <v>385</v>
      </c>
      <c r="Q83" s="80"/>
      <c r="R83" s="80" t="s">
        <v>3313</v>
      </c>
      <c r="S83" s="80" t="s">
        <v>3193</v>
      </c>
      <c r="T83" s="105"/>
      <c r="U83" s="105" t="s">
        <v>3254</v>
      </c>
    </row>
    <row r="84" spans="1:21" ht="45" customHeight="1">
      <c r="A84" s="80">
        <v>10159</v>
      </c>
      <c r="B84" s="5" t="s">
        <v>3200</v>
      </c>
      <c r="C84" s="5"/>
      <c r="D84" s="5" t="s">
        <v>2281</v>
      </c>
      <c r="E84" s="5" t="s">
        <v>2282</v>
      </c>
      <c r="F84" s="5" t="s">
        <v>2283</v>
      </c>
      <c r="G84" s="80" t="s">
        <v>3348</v>
      </c>
      <c r="H84" s="7" t="s">
        <v>2284</v>
      </c>
      <c r="I84" s="15" t="s">
        <v>2285</v>
      </c>
      <c r="J84" s="15"/>
      <c r="K84" s="90">
        <v>3032411</v>
      </c>
      <c r="L84" s="41">
        <f t="shared" si="3"/>
        <v>4488709.052273522</v>
      </c>
      <c r="M84" s="12" t="s">
        <v>3481</v>
      </c>
      <c r="N84" s="80" t="s">
        <v>3382</v>
      </c>
      <c r="O84" s="5" t="s">
        <v>3277</v>
      </c>
      <c r="P84" s="5" t="s">
        <v>385</v>
      </c>
      <c r="Q84" s="5"/>
      <c r="R84" s="5" t="s">
        <v>3431</v>
      </c>
      <c r="S84" s="5"/>
      <c r="T84" s="105"/>
      <c r="U84" s="105"/>
    </row>
    <row r="85" spans="1:21" ht="45" customHeight="1">
      <c r="A85" s="80">
        <v>10160</v>
      </c>
      <c r="B85" s="5" t="s">
        <v>3200</v>
      </c>
      <c r="C85" s="5"/>
      <c r="D85" s="5" t="s">
        <v>2286</v>
      </c>
      <c r="E85" s="5" t="s">
        <v>3373</v>
      </c>
      <c r="F85" s="5"/>
      <c r="G85" s="5" t="s">
        <v>2503</v>
      </c>
      <c r="H85" s="7"/>
      <c r="I85" s="15" t="s">
        <v>2287</v>
      </c>
      <c r="J85" s="15"/>
      <c r="K85" s="90">
        <v>998243</v>
      </c>
      <c r="L85" s="41">
        <f t="shared" si="3"/>
        <v>1477643.4957097431</v>
      </c>
      <c r="M85" s="5" t="s">
        <v>3481</v>
      </c>
      <c r="N85" s="80" t="s">
        <v>3382</v>
      </c>
      <c r="O85" s="5" t="s">
        <v>3195</v>
      </c>
      <c r="P85" s="80" t="s">
        <v>386</v>
      </c>
      <c r="Q85" s="80"/>
      <c r="R85" s="5" t="s">
        <v>3313</v>
      </c>
      <c r="S85" s="5" t="s">
        <v>387</v>
      </c>
      <c r="T85" s="105"/>
      <c r="U85" s="105"/>
    </row>
    <row r="86" spans="1:21" ht="45" customHeight="1">
      <c r="A86" s="80">
        <v>10162</v>
      </c>
      <c r="B86" s="5" t="s">
        <v>3200</v>
      </c>
      <c r="C86" s="5" t="s">
        <v>3200</v>
      </c>
      <c r="D86" s="5" t="s">
        <v>2289</v>
      </c>
      <c r="E86" s="5" t="s">
        <v>2290</v>
      </c>
      <c r="F86" s="5" t="s">
        <v>2291</v>
      </c>
      <c r="G86" s="80" t="s">
        <v>3348</v>
      </c>
      <c r="H86" s="7" t="s">
        <v>2292</v>
      </c>
      <c r="I86" s="15" t="s">
        <v>2293</v>
      </c>
      <c r="J86" s="15"/>
      <c r="K86" s="90">
        <v>2650000</v>
      </c>
      <c r="L86" s="41">
        <f t="shared" si="3"/>
        <v>3922647.3550336133</v>
      </c>
      <c r="M86" s="5" t="s">
        <v>3481</v>
      </c>
      <c r="N86" s="80" t="s">
        <v>3382</v>
      </c>
      <c r="O86" s="5" t="s">
        <v>3195</v>
      </c>
      <c r="P86" s="5" t="s">
        <v>385</v>
      </c>
      <c r="Q86" s="5"/>
      <c r="R86" s="5" t="s">
        <v>3431</v>
      </c>
      <c r="S86" s="5" t="s">
        <v>388</v>
      </c>
      <c r="T86" s="105" t="s">
        <v>3254</v>
      </c>
      <c r="U86" s="105" t="s">
        <v>3254</v>
      </c>
    </row>
    <row r="87" spans="1:21" ht="45" customHeight="1">
      <c r="A87" s="80">
        <v>10163</v>
      </c>
      <c r="B87" s="5" t="s">
        <v>3200</v>
      </c>
      <c r="C87" s="5"/>
      <c r="D87" s="5" t="s">
        <v>2294</v>
      </c>
      <c r="E87" s="5"/>
      <c r="F87" s="5" t="s">
        <v>2295</v>
      </c>
      <c r="G87" s="5" t="s">
        <v>3348</v>
      </c>
      <c r="H87" s="81" t="s">
        <v>2296</v>
      </c>
      <c r="I87" s="15" t="s">
        <v>2297</v>
      </c>
      <c r="J87" s="15"/>
      <c r="K87" s="90">
        <v>12259000</v>
      </c>
      <c r="L87" s="41">
        <f t="shared" si="3"/>
        <v>18146314.688813988</v>
      </c>
      <c r="M87" s="5" t="s">
        <v>3481</v>
      </c>
      <c r="N87" s="80" t="s">
        <v>3382</v>
      </c>
      <c r="O87" s="5" t="s">
        <v>3195</v>
      </c>
      <c r="P87" s="80" t="s">
        <v>386</v>
      </c>
      <c r="Q87" s="80"/>
      <c r="R87" s="5" t="s">
        <v>389</v>
      </c>
      <c r="S87" s="5" t="s">
        <v>388</v>
      </c>
      <c r="T87" s="105"/>
      <c r="U87" s="105" t="s">
        <v>3254</v>
      </c>
    </row>
    <row r="88" spans="1:21" ht="45" customHeight="1">
      <c r="A88" s="80">
        <v>10164</v>
      </c>
      <c r="B88" s="5" t="s">
        <v>3200</v>
      </c>
      <c r="C88" s="5"/>
      <c r="D88" s="5" t="s">
        <v>2298</v>
      </c>
      <c r="E88" s="5" t="s">
        <v>2299</v>
      </c>
      <c r="F88" s="5" t="s">
        <v>2300</v>
      </c>
      <c r="G88" s="80" t="s">
        <v>3175</v>
      </c>
      <c r="H88" s="7" t="s">
        <v>2235</v>
      </c>
      <c r="I88" s="15" t="s">
        <v>124</v>
      </c>
      <c r="J88" s="15"/>
      <c r="K88" s="90">
        <v>41478000</v>
      </c>
      <c r="L88" s="41">
        <f t="shared" si="3"/>
        <v>61397572.449843094</v>
      </c>
      <c r="M88" s="5" t="s">
        <v>3481</v>
      </c>
      <c r="N88" s="80" t="s">
        <v>3382</v>
      </c>
      <c r="O88" s="5" t="s">
        <v>3195</v>
      </c>
      <c r="P88" s="80" t="s">
        <v>386</v>
      </c>
      <c r="Q88" s="80"/>
      <c r="R88" s="5" t="s">
        <v>3314</v>
      </c>
      <c r="S88" s="5" t="s">
        <v>388</v>
      </c>
      <c r="T88" s="105" t="s">
        <v>3254</v>
      </c>
      <c r="U88" s="105"/>
    </row>
    <row r="89" spans="1:21" ht="45" customHeight="1">
      <c r="A89" s="80">
        <v>10165</v>
      </c>
      <c r="B89" s="5" t="s">
        <v>3200</v>
      </c>
      <c r="C89" s="5"/>
      <c r="D89" s="5" t="s">
        <v>126</v>
      </c>
      <c r="E89" s="5" t="s">
        <v>2236</v>
      </c>
      <c r="F89" s="17" t="s">
        <v>2237</v>
      </c>
      <c r="G89" s="5" t="s">
        <v>3175</v>
      </c>
      <c r="H89" s="7" t="s">
        <v>2235</v>
      </c>
      <c r="I89" s="15" t="s">
        <v>125</v>
      </c>
      <c r="J89" s="15"/>
      <c r="K89" s="90">
        <v>18834515</v>
      </c>
      <c r="L89" s="41">
        <f t="shared" si="3"/>
        <v>27879683.187958837</v>
      </c>
      <c r="M89" s="5" t="s">
        <v>3481</v>
      </c>
      <c r="N89" s="80" t="s">
        <v>3382</v>
      </c>
      <c r="O89" s="5" t="s">
        <v>3195</v>
      </c>
      <c r="P89" s="80" t="s">
        <v>386</v>
      </c>
      <c r="Q89" s="80"/>
      <c r="R89" s="5" t="s">
        <v>3314</v>
      </c>
      <c r="S89" s="5" t="s">
        <v>388</v>
      </c>
      <c r="T89" s="105"/>
      <c r="U89" s="105" t="s">
        <v>3254</v>
      </c>
    </row>
    <row r="90" spans="1:21" ht="45" customHeight="1">
      <c r="A90" s="80">
        <v>10166</v>
      </c>
      <c r="B90" s="5" t="s">
        <v>3200</v>
      </c>
      <c r="C90" s="5"/>
      <c r="D90" s="5" t="s">
        <v>2238</v>
      </c>
      <c r="E90" s="5" t="s">
        <v>2239</v>
      </c>
      <c r="F90" s="5"/>
      <c r="G90" s="5" t="s">
        <v>3170</v>
      </c>
      <c r="H90" s="7" t="s">
        <v>2895</v>
      </c>
      <c r="I90" s="15" t="s">
        <v>2895</v>
      </c>
      <c r="J90" s="15"/>
      <c r="K90" s="90">
        <v>1850716</v>
      </c>
      <c r="L90" s="41">
        <f>K90*(1.04^28)</f>
        <v>5549748.212063733</v>
      </c>
      <c r="M90" s="5" t="s">
        <v>3483</v>
      </c>
      <c r="N90" s="80" t="s">
        <v>3382</v>
      </c>
      <c r="O90" s="5" t="s">
        <v>3195</v>
      </c>
      <c r="P90" s="5" t="s">
        <v>385</v>
      </c>
      <c r="Q90" s="5"/>
      <c r="R90" s="5" t="s">
        <v>3258</v>
      </c>
      <c r="S90" s="5" t="s">
        <v>3347</v>
      </c>
      <c r="T90" s="105" t="s">
        <v>3254</v>
      </c>
      <c r="U90" s="105" t="s">
        <v>3254</v>
      </c>
    </row>
    <row r="91" spans="1:21" ht="45" customHeight="1">
      <c r="A91" s="5">
        <v>10167</v>
      </c>
      <c r="B91" s="5" t="s">
        <v>3200</v>
      </c>
      <c r="C91" s="5"/>
      <c r="D91" s="5" t="s">
        <v>2052</v>
      </c>
      <c r="E91" s="5" t="s">
        <v>2053</v>
      </c>
      <c r="F91" s="5"/>
      <c r="G91" s="16" t="s">
        <v>3170</v>
      </c>
      <c r="H91" s="18" t="s">
        <v>2296</v>
      </c>
      <c r="I91" s="15" t="s">
        <v>2054</v>
      </c>
      <c r="J91" s="15"/>
      <c r="K91" s="90">
        <v>4100000</v>
      </c>
      <c r="L91" s="41">
        <f>K91*(1.04^10)</f>
        <v>6069001.568165213</v>
      </c>
      <c r="M91" s="5" t="s">
        <v>3481</v>
      </c>
      <c r="N91" s="5" t="s">
        <v>3382</v>
      </c>
      <c r="O91" s="5" t="s">
        <v>3195</v>
      </c>
      <c r="P91" s="80" t="s">
        <v>386</v>
      </c>
      <c r="Q91" s="80"/>
      <c r="R91" s="5" t="s">
        <v>3347</v>
      </c>
      <c r="S91" s="5" t="s">
        <v>3258</v>
      </c>
      <c r="T91" s="105"/>
      <c r="U91" s="105"/>
    </row>
    <row r="92" spans="1:21" ht="45" customHeight="1">
      <c r="A92" s="80">
        <v>10169</v>
      </c>
      <c r="B92" s="5" t="s">
        <v>3200</v>
      </c>
      <c r="C92" s="5"/>
      <c r="D92" s="5" t="s">
        <v>2240</v>
      </c>
      <c r="E92" s="5" t="s">
        <v>2241</v>
      </c>
      <c r="F92" s="17" t="s">
        <v>2242</v>
      </c>
      <c r="G92" s="5" t="s">
        <v>3170</v>
      </c>
      <c r="H92" s="7" t="s">
        <v>2243</v>
      </c>
      <c r="I92" s="15" t="s">
        <v>2244</v>
      </c>
      <c r="J92" s="15"/>
      <c r="K92" s="90">
        <v>17852000</v>
      </c>
      <c r="L92" s="41">
        <f>K92*(1.04^10)</f>
        <v>26425320.974362288</v>
      </c>
      <c r="M92" s="5" t="s">
        <v>3481</v>
      </c>
      <c r="N92" s="80" t="s">
        <v>3382</v>
      </c>
      <c r="O92" s="5" t="s">
        <v>3195</v>
      </c>
      <c r="P92" s="80" t="s">
        <v>386</v>
      </c>
      <c r="Q92" s="80"/>
      <c r="R92" s="5" t="s">
        <v>3314</v>
      </c>
      <c r="S92" s="5" t="s">
        <v>387</v>
      </c>
      <c r="T92" s="105"/>
      <c r="U92" s="105"/>
    </row>
    <row r="93" spans="1:21" ht="45" customHeight="1">
      <c r="A93" s="80">
        <v>10171</v>
      </c>
      <c r="B93" s="5" t="s">
        <v>3200</v>
      </c>
      <c r="C93" s="5"/>
      <c r="D93" s="5" t="s">
        <v>2245</v>
      </c>
      <c r="E93" s="5" t="s">
        <v>2242</v>
      </c>
      <c r="F93" s="17" t="s">
        <v>2246</v>
      </c>
      <c r="G93" s="5" t="s">
        <v>3170</v>
      </c>
      <c r="H93" s="7" t="s">
        <v>2243</v>
      </c>
      <c r="I93" s="15" t="s">
        <v>2244</v>
      </c>
      <c r="J93" s="15"/>
      <c r="K93" s="90">
        <v>75895353</v>
      </c>
      <c r="L93" s="41">
        <f>K93*(1.04^10)</f>
        <v>112343662.53011034</v>
      </c>
      <c r="M93" s="5" t="s">
        <v>3481</v>
      </c>
      <c r="N93" s="80" t="s">
        <v>3382</v>
      </c>
      <c r="O93" s="5" t="s">
        <v>3195</v>
      </c>
      <c r="P93" s="80" t="s">
        <v>386</v>
      </c>
      <c r="Q93" s="80"/>
      <c r="R93" s="5" t="s">
        <v>3314</v>
      </c>
      <c r="S93" s="5" t="s">
        <v>387</v>
      </c>
      <c r="T93" s="105" t="s">
        <v>3254</v>
      </c>
      <c r="U93" s="105" t="s">
        <v>3254</v>
      </c>
    </row>
    <row r="94" spans="1:21" ht="45" customHeight="1">
      <c r="A94" s="80">
        <v>10173</v>
      </c>
      <c r="B94" s="5" t="s">
        <v>3200</v>
      </c>
      <c r="C94" s="5" t="s">
        <v>3229</v>
      </c>
      <c r="D94" s="5" t="s">
        <v>2248</v>
      </c>
      <c r="E94" s="5" t="s">
        <v>2237</v>
      </c>
      <c r="F94" s="17" t="s">
        <v>2249</v>
      </c>
      <c r="G94" s="5" t="s">
        <v>3170</v>
      </c>
      <c r="H94" s="7" t="s">
        <v>2250</v>
      </c>
      <c r="I94" s="15" t="s">
        <v>2251</v>
      </c>
      <c r="J94" s="15"/>
      <c r="K94" s="90">
        <v>401794</v>
      </c>
      <c r="L94" s="41">
        <f>K94*(1.04^18)</f>
        <v>813960.9209800023</v>
      </c>
      <c r="M94" s="5" t="s">
        <v>3482</v>
      </c>
      <c r="N94" s="80" t="s">
        <v>3382</v>
      </c>
      <c r="O94" s="5" t="s">
        <v>3195</v>
      </c>
      <c r="P94" s="80" t="s">
        <v>385</v>
      </c>
      <c r="Q94" s="80"/>
      <c r="R94" s="5" t="s">
        <v>290</v>
      </c>
      <c r="S94" s="5" t="s">
        <v>389</v>
      </c>
      <c r="T94" s="105"/>
      <c r="U94" s="105"/>
    </row>
    <row r="95" spans="1:21" ht="45" customHeight="1">
      <c r="A95" s="80">
        <v>10174</v>
      </c>
      <c r="B95" s="5" t="s">
        <v>3200</v>
      </c>
      <c r="C95" s="5"/>
      <c r="D95" s="5" t="s">
        <v>2252</v>
      </c>
      <c r="E95" s="5" t="s">
        <v>3530</v>
      </c>
      <c r="F95" s="17" t="s">
        <v>2253</v>
      </c>
      <c r="G95" s="5" t="s">
        <v>3170</v>
      </c>
      <c r="H95" s="7" t="s">
        <v>2250</v>
      </c>
      <c r="I95" s="15" t="s">
        <v>2251</v>
      </c>
      <c r="J95" s="15"/>
      <c r="K95" s="90">
        <v>950024</v>
      </c>
      <c r="L95" s="41">
        <f>K95*(1.04^10)</f>
        <v>1406267.5965352654</v>
      </c>
      <c r="M95" s="5" t="s">
        <v>3481</v>
      </c>
      <c r="N95" s="80" t="s">
        <v>3382</v>
      </c>
      <c r="O95" s="5" t="s">
        <v>298</v>
      </c>
      <c r="P95" s="5" t="s">
        <v>385</v>
      </c>
      <c r="Q95" s="5"/>
      <c r="R95" s="5" t="s">
        <v>290</v>
      </c>
      <c r="S95" s="5" t="s">
        <v>389</v>
      </c>
      <c r="T95" s="105" t="s">
        <v>3254</v>
      </c>
      <c r="U95" s="105"/>
    </row>
    <row r="96" spans="1:21" ht="45" customHeight="1">
      <c r="A96" s="80">
        <v>10175</v>
      </c>
      <c r="B96" s="5" t="s">
        <v>3200</v>
      </c>
      <c r="C96" s="5" t="s">
        <v>3229</v>
      </c>
      <c r="D96" s="5" t="s">
        <v>2254</v>
      </c>
      <c r="E96" s="5" t="s">
        <v>2255</v>
      </c>
      <c r="F96" s="5"/>
      <c r="G96" s="5" t="s">
        <v>3171</v>
      </c>
      <c r="H96" s="7" t="s">
        <v>2250</v>
      </c>
      <c r="I96" s="15" t="s">
        <v>2251</v>
      </c>
      <c r="J96" s="15"/>
      <c r="K96" s="90">
        <v>885499</v>
      </c>
      <c r="L96" s="41">
        <f>K96*(1.04^10)</f>
        <v>1310754.8340509092</v>
      </c>
      <c r="M96" s="5" t="s">
        <v>3481</v>
      </c>
      <c r="N96" s="80" t="s">
        <v>3382</v>
      </c>
      <c r="O96" s="5" t="s">
        <v>298</v>
      </c>
      <c r="P96" s="5" t="s">
        <v>385</v>
      </c>
      <c r="Q96" s="5"/>
      <c r="R96" s="5" t="s">
        <v>290</v>
      </c>
      <c r="S96" s="5" t="s">
        <v>3314</v>
      </c>
      <c r="T96" s="105"/>
      <c r="U96" s="105"/>
    </row>
    <row r="97" spans="1:21" ht="45" customHeight="1">
      <c r="A97" s="80">
        <v>10176</v>
      </c>
      <c r="B97" s="5" t="s">
        <v>3200</v>
      </c>
      <c r="C97" s="5"/>
      <c r="D97" s="5" t="s">
        <v>2256</v>
      </c>
      <c r="E97" s="5" t="s">
        <v>2257</v>
      </c>
      <c r="F97" s="17" t="s">
        <v>2258</v>
      </c>
      <c r="G97" s="5" t="s">
        <v>3170</v>
      </c>
      <c r="H97" s="7" t="s">
        <v>2259</v>
      </c>
      <c r="I97" s="15" t="s">
        <v>2260</v>
      </c>
      <c r="J97" s="15"/>
      <c r="K97" s="90">
        <v>121335000</v>
      </c>
      <c r="L97" s="41">
        <f>K97*(1.04^10)</f>
        <v>179605440.31056735</v>
      </c>
      <c r="M97" s="5" t="s">
        <v>3481</v>
      </c>
      <c r="N97" s="80" t="s">
        <v>3382</v>
      </c>
      <c r="O97" s="5" t="s">
        <v>3195</v>
      </c>
      <c r="P97" s="80" t="s">
        <v>386</v>
      </c>
      <c r="Q97" s="80"/>
      <c r="R97" s="5" t="s">
        <v>3312</v>
      </c>
      <c r="S97" s="5"/>
      <c r="T97" s="105"/>
      <c r="U97" s="105"/>
    </row>
    <row r="98" spans="1:21" ht="45" customHeight="1">
      <c r="A98" s="80">
        <v>10177</v>
      </c>
      <c r="B98" s="5" t="s">
        <v>3200</v>
      </c>
      <c r="C98" s="5"/>
      <c r="D98" s="5" t="s">
        <v>2261</v>
      </c>
      <c r="E98" s="5" t="s">
        <v>2258</v>
      </c>
      <c r="F98" s="17" t="s">
        <v>2262</v>
      </c>
      <c r="G98" s="5" t="s">
        <v>3170</v>
      </c>
      <c r="H98" s="7" t="s">
        <v>2259</v>
      </c>
      <c r="I98" s="15" t="s">
        <v>183</v>
      </c>
      <c r="J98" s="15"/>
      <c r="K98" s="90">
        <v>19000000</v>
      </c>
      <c r="L98" s="41">
        <f>K98*(1.04^18)</f>
        <v>38490513.792192124</v>
      </c>
      <c r="M98" s="5" t="s">
        <v>3482</v>
      </c>
      <c r="N98" s="80" t="s">
        <v>3382</v>
      </c>
      <c r="O98" s="5" t="s">
        <v>3195</v>
      </c>
      <c r="P98" s="80" t="s">
        <v>386</v>
      </c>
      <c r="Q98" s="80"/>
      <c r="R98" s="5" t="s">
        <v>3312</v>
      </c>
      <c r="S98" s="5"/>
      <c r="T98" s="105"/>
      <c r="U98" s="105" t="s">
        <v>3254</v>
      </c>
    </row>
    <row r="99" spans="1:21" ht="45" customHeight="1">
      <c r="A99" s="80">
        <v>10178</v>
      </c>
      <c r="B99" s="5" t="s">
        <v>3200</v>
      </c>
      <c r="C99" s="5"/>
      <c r="D99" s="5" t="s">
        <v>2263</v>
      </c>
      <c r="E99" s="5" t="s">
        <v>2264</v>
      </c>
      <c r="F99" s="5" t="s">
        <v>3275</v>
      </c>
      <c r="G99" s="5" t="s">
        <v>3170</v>
      </c>
      <c r="H99" s="15"/>
      <c r="I99" s="15" t="s">
        <v>2265</v>
      </c>
      <c r="J99" s="15"/>
      <c r="K99" s="90">
        <v>4000000</v>
      </c>
      <c r="L99" s="41">
        <f>K99*(1.04^10)</f>
        <v>5920977.139673378</v>
      </c>
      <c r="M99" s="5" t="s">
        <v>3481</v>
      </c>
      <c r="N99" s="5" t="s">
        <v>3088</v>
      </c>
      <c r="O99" s="5" t="s">
        <v>298</v>
      </c>
      <c r="P99" s="5" t="s">
        <v>385</v>
      </c>
      <c r="Q99" s="5"/>
      <c r="R99" s="5" t="s">
        <v>389</v>
      </c>
      <c r="S99" s="5"/>
      <c r="T99" s="105"/>
      <c r="U99" s="105" t="s">
        <v>3254</v>
      </c>
    </row>
    <row r="100" spans="1:21" ht="45" customHeight="1">
      <c r="A100" s="80">
        <v>10181</v>
      </c>
      <c r="B100" s="5" t="s">
        <v>3200</v>
      </c>
      <c r="C100" s="5"/>
      <c r="D100" s="5" t="s">
        <v>2266</v>
      </c>
      <c r="E100" s="5" t="s">
        <v>2267</v>
      </c>
      <c r="F100" s="17" t="s">
        <v>2268</v>
      </c>
      <c r="G100" s="80" t="s">
        <v>3172</v>
      </c>
      <c r="H100" s="7"/>
      <c r="I100" s="15" t="s">
        <v>2269</v>
      </c>
      <c r="J100" s="15"/>
      <c r="K100" s="90">
        <v>1595049</v>
      </c>
      <c r="L100" s="41">
        <f>K100*(1.04^28)</f>
        <v>4783078.73055836</v>
      </c>
      <c r="M100" s="5" t="s">
        <v>3483</v>
      </c>
      <c r="N100" s="80" t="s">
        <v>3382</v>
      </c>
      <c r="O100" s="5" t="s">
        <v>305</v>
      </c>
      <c r="P100" s="5" t="s">
        <v>385</v>
      </c>
      <c r="Q100" s="5"/>
      <c r="R100" s="5" t="s">
        <v>3258</v>
      </c>
      <c r="S100" s="5" t="s">
        <v>3347</v>
      </c>
      <c r="T100" s="105"/>
      <c r="U100" s="105"/>
    </row>
    <row r="101" spans="1:21" ht="45" customHeight="1">
      <c r="A101" s="80">
        <v>10182</v>
      </c>
      <c r="B101" s="5" t="s">
        <v>3200</v>
      </c>
      <c r="C101" s="5" t="s">
        <v>3229</v>
      </c>
      <c r="D101" s="5" t="s">
        <v>2270</v>
      </c>
      <c r="E101" s="5"/>
      <c r="F101" s="5"/>
      <c r="G101" s="80" t="s">
        <v>3285</v>
      </c>
      <c r="H101" s="7" t="s">
        <v>2877</v>
      </c>
      <c r="I101" s="15" t="s">
        <v>2210</v>
      </c>
      <c r="J101" s="15"/>
      <c r="K101" s="90">
        <v>5000000</v>
      </c>
      <c r="L101" s="41">
        <f aca="true" t="shared" si="4" ref="L101:L109">K101*(1.04^10)</f>
        <v>7401221.424591723</v>
      </c>
      <c r="M101" s="5" t="s">
        <v>3481</v>
      </c>
      <c r="N101" s="80" t="s">
        <v>3382</v>
      </c>
      <c r="O101" s="5" t="s">
        <v>242</v>
      </c>
      <c r="P101" s="80" t="s">
        <v>386</v>
      </c>
      <c r="Q101" s="80"/>
      <c r="R101" s="5" t="s">
        <v>3347</v>
      </c>
      <c r="S101" s="5" t="s">
        <v>3258</v>
      </c>
      <c r="T101" s="105"/>
      <c r="U101" s="105" t="s">
        <v>3254</v>
      </c>
    </row>
    <row r="102" spans="1:21" ht="45" customHeight="1">
      <c r="A102" s="80">
        <v>10185</v>
      </c>
      <c r="B102" s="5" t="s">
        <v>3200</v>
      </c>
      <c r="C102" s="5"/>
      <c r="D102" s="5" t="s">
        <v>2211</v>
      </c>
      <c r="E102" s="5" t="s">
        <v>2212</v>
      </c>
      <c r="F102" s="17" t="s">
        <v>2213</v>
      </c>
      <c r="G102" s="5" t="s">
        <v>3170</v>
      </c>
      <c r="H102" s="7"/>
      <c r="I102" s="15" t="s">
        <v>2214</v>
      </c>
      <c r="J102" s="15"/>
      <c r="K102" s="90">
        <v>13812000</v>
      </c>
      <c r="L102" s="41">
        <f t="shared" si="4"/>
        <v>20445134.063292176</v>
      </c>
      <c r="M102" s="5" t="s">
        <v>3481</v>
      </c>
      <c r="N102" s="80" t="s">
        <v>3382</v>
      </c>
      <c r="O102" s="5" t="s">
        <v>242</v>
      </c>
      <c r="P102" s="80" t="s">
        <v>386</v>
      </c>
      <c r="Q102" s="80"/>
      <c r="R102" s="5" t="s">
        <v>3347</v>
      </c>
      <c r="S102" s="5" t="s">
        <v>3258</v>
      </c>
      <c r="T102" s="105"/>
      <c r="U102" s="105" t="s">
        <v>3254</v>
      </c>
    </row>
    <row r="103" spans="1:21" ht="45" customHeight="1">
      <c r="A103" s="80">
        <v>10186</v>
      </c>
      <c r="B103" s="5" t="s">
        <v>3200</v>
      </c>
      <c r="C103" s="5"/>
      <c r="D103" s="5" t="s">
        <v>2215</v>
      </c>
      <c r="E103" s="5" t="s">
        <v>2213</v>
      </c>
      <c r="F103" s="17" t="s">
        <v>2216</v>
      </c>
      <c r="G103" s="5" t="s">
        <v>3170</v>
      </c>
      <c r="H103" s="7"/>
      <c r="I103" s="15" t="s">
        <v>2217</v>
      </c>
      <c r="J103" s="15"/>
      <c r="K103" s="90">
        <v>11510000</v>
      </c>
      <c r="L103" s="41">
        <f t="shared" si="4"/>
        <v>17037611.719410148</v>
      </c>
      <c r="M103" s="5" t="s">
        <v>3481</v>
      </c>
      <c r="N103" s="80" t="s">
        <v>3382</v>
      </c>
      <c r="O103" s="5" t="s">
        <v>242</v>
      </c>
      <c r="P103" s="80" t="s">
        <v>386</v>
      </c>
      <c r="Q103" s="80"/>
      <c r="R103" s="5" t="s">
        <v>3347</v>
      </c>
      <c r="S103" s="5" t="s">
        <v>3258</v>
      </c>
      <c r="T103" s="105"/>
      <c r="U103" s="105"/>
    </row>
    <row r="104" spans="1:21" ht="45" customHeight="1">
      <c r="A104" s="80">
        <v>10187</v>
      </c>
      <c r="B104" s="5" t="s">
        <v>3200</v>
      </c>
      <c r="C104" s="5"/>
      <c r="D104" s="5" t="s">
        <v>2218</v>
      </c>
      <c r="E104" s="5" t="s">
        <v>2219</v>
      </c>
      <c r="F104" s="17" t="s">
        <v>2212</v>
      </c>
      <c r="G104" s="5" t="s">
        <v>3170</v>
      </c>
      <c r="H104" s="7"/>
      <c r="I104" s="15" t="s">
        <v>2220</v>
      </c>
      <c r="J104" s="15"/>
      <c r="K104" s="90">
        <v>4625000</v>
      </c>
      <c r="L104" s="41">
        <f t="shared" si="4"/>
        <v>6846129.817747343</v>
      </c>
      <c r="M104" s="5" t="s">
        <v>3481</v>
      </c>
      <c r="N104" s="80" t="s">
        <v>3382</v>
      </c>
      <c r="O104" s="5" t="s">
        <v>242</v>
      </c>
      <c r="P104" s="80" t="s">
        <v>386</v>
      </c>
      <c r="Q104" s="80"/>
      <c r="R104" s="5" t="s">
        <v>3347</v>
      </c>
      <c r="S104" s="5" t="s">
        <v>3258</v>
      </c>
      <c r="T104" s="105"/>
      <c r="U104" s="105"/>
    </row>
    <row r="105" spans="1:21" ht="45" customHeight="1">
      <c r="A105" s="80">
        <v>10189</v>
      </c>
      <c r="B105" s="5" t="s">
        <v>3200</v>
      </c>
      <c r="C105" s="5"/>
      <c r="D105" s="5" t="s">
        <v>2221</v>
      </c>
      <c r="E105" s="5" t="s">
        <v>2222</v>
      </c>
      <c r="F105" s="17" t="s">
        <v>2223</v>
      </c>
      <c r="G105" s="5" t="s">
        <v>3171</v>
      </c>
      <c r="H105" s="7"/>
      <c r="I105" s="15" t="s">
        <v>2224</v>
      </c>
      <c r="J105" s="15"/>
      <c r="K105" s="90">
        <v>9613958</v>
      </c>
      <c r="L105" s="41">
        <f t="shared" si="4"/>
        <v>14231006.384944998</v>
      </c>
      <c r="M105" s="5" t="s">
        <v>3481</v>
      </c>
      <c r="N105" s="80" t="s">
        <v>3382</v>
      </c>
      <c r="O105" s="5" t="s">
        <v>242</v>
      </c>
      <c r="P105" s="80" t="s">
        <v>386</v>
      </c>
      <c r="Q105" s="80"/>
      <c r="R105" s="5" t="s">
        <v>3258</v>
      </c>
      <c r="S105" s="5" t="s">
        <v>3347</v>
      </c>
      <c r="T105" s="105"/>
      <c r="U105" s="105" t="s">
        <v>3254</v>
      </c>
    </row>
    <row r="106" spans="1:21" ht="45" customHeight="1">
      <c r="A106" s="80">
        <v>10190</v>
      </c>
      <c r="B106" s="5" t="s">
        <v>3200</v>
      </c>
      <c r="C106" s="5"/>
      <c r="D106" s="5" t="s">
        <v>2225</v>
      </c>
      <c r="E106" s="5" t="s">
        <v>2226</v>
      </c>
      <c r="F106" s="17" t="s">
        <v>2227</v>
      </c>
      <c r="G106" s="5" t="s">
        <v>3175</v>
      </c>
      <c r="H106" s="7"/>
      <c r="I106" s="15" t="s">
        <v>2228</v>
      </c>
      <c r="J106" s="15"/>
      <c r="K106" s="90">
        <v>3350000</v>
      </c>
      <c r="L106" s="41">
        <f t="shared" si="4"/>
        <v>4958818.354476455</v>
      </c>
      <c r="M106" s="5" t="s">
        <v>3481</v>
      </c>
      <c r="N106" s="80" t="s">
        <v>3382</v>
      </c>
      <c r="O106" s="5" t="s">
        <v>242</v>
      </c>
      <c r="P106" s="80" t="s">
        <v>386</v>
      </c>
      <c r="Q106" s="80"/>
      <c r="R106" s="5" t="s">
        <v>3314</v>
      </c>
      <c r="S106" s="5" t="s">
        <v>388</v>
      </c>
      <c r="T106" s="105"/>
      <c r="U106" s="105"/>
    </row>
    <row r="107" spans="1:21" ht="45" customHeight="1">
      <c r="A107" s="80">
        <v>10191</v>
      </c>
      <c r="B107" s="5" t="s">
        <v>3200</v>
      </c>
      <c r="C107" s="5"/>
      <c r="D107" s="5" t="s">
        <v>2229</v>
      </c>
      <c r="E107" s="5" t="s">
        <v>2230</v>
      </c>
      <c r="F107" s="17" t="s">
        <v>2222</v>
      </c>
      <c r="G107" s="5" t="s">
        <v>3175</v>
      </c>
      <c r="H107" s="7"/>
      <c r="I107" s="15" t="s">
        <v>2231</v>
      </c>
      <c r="J107" s="15"/>
      <c r="K107" s="90">
        <v>1931033</v>
      </c>
      <c r="L107" s="41">
        <f t="shared" si="4"/>
        <v>2858400.562238726</v>
      </c>
      <c r="M107" s="5" t="s">
        <v>3481</v>
      </c>
      <c r="N107" s="80" t="s">
        <v>3382</v>
      </c>
      <c r="O107" s="5" t="s">
        <v>2498</v>
      </c>
      <c r="P107" s="80" t="s">
        <v>386</v>
      </c>
      <c r="Q107" s="80"/>
      <c r="R107" s="5" t="s">
        <v>3314</v>
      </c>
      <c r="S107" s="5" t="s">
        <v>387</v>
      </c>
      <c r="T107" s="105"/>
      <c r="U107" s="105"/>
    </row>
    <row r="108" spans="1:21" ht="45" customHeight="1">
      <c r="A108" s="80">
        <v>10192</v>
      </c>
      <c r="B108" s="5" t="s">
        <v>3200</v>
      </c>
      <c r="C108" s="5"/>
      <c r="D108" s="5" t="s">
        <v>2232</v>
      </c>
      <c r="E108" s="5" t="s">
        <v>2233</v>
      </c>
      <c r="F108" s="17" t="s">
        <v>2234</v>
      </c>
      <c r="G108" s="5" t="s">
        <v>3175</v>
      </c>
      <c r="H108" s="7"/>
      <c r="I108" s="15" t="s">
        <v>2188</v>
      </c>
      <c r="J108" s="15"/>
      <c r="K108" s="90">
        <v>5848135</v>
      </c>
      <c r="L108" s="41">
        <f t="shared" si="4"/>
        <v>8656668.411180943</v>
      </c>
      <c r="M108" s="5" t="s">
        <v>3481</v>
      </c>
      <c r="N108" s="80" t="s">
        <v>3382</v>
      </c>
      <c r="O108" s="5" t="s">
        <v>2498</v>
      </c>
      <c r="P108" s="80" t="s">
        <v>386</v>
      </c>
      <c r="Q108" s="80"/>
      <c r="R108" s="5" t="s">
        <v>3314</v>
      </c>
      <c r="S108" s="5" t="s">
        <v>387</v>
      </c>
      <c r="T108" s="105"/>
      <c r="U108" s="105" t="s">
        <v>3254</v>
      </c>
    </row>
    <row r="109" spans="1:21" ht="45" customHeight="1">
      <c r="A109" s="80">
        <v>10194</v>
      </c>
      <c r="B109" s="5" t="s">
        <v>3200</v>
      </c>
      <c r="C109" s="5"/>
      <c r="D109" s="5" t="s">
        <v>2189</v>
      </c>
      <c r="E109" s="5" t="s">
        <v>2190</v>
      </c>
      <c r="F109" s="17" t="s">
        <v>2191</v>
      </c>
      <c r="G109" s="5" t="s">
        <v>3171</v>
      </c>
      <c r="H109" s="7"/>
      <c r="I109" s="15" t="s">
        <v>2192</v>
      </c>
      <c r="J109" s="15"/>
      <c r="K109" s="90">
        <v>4900000</v>
      </c>
      <c r="L109" s="41">
        <f t="shared" si="4"/>
        <v>7253196.996099888</v>
      </c>
      <c r="M109" s="5" t="s">
        <v>3481</v>
      </c>
      <c r="N109" s="80" t="s">
        <v>3382</v>
      </c>
      <c r="O109" s="5" t="s">
        <v>242</v>
      </c>
      <c r="P109" s="80" t="s">
        <v>386</v>
      </c>
      <c r="Q109" s="80"/>
      <c r="R109" s="5" t="s">
        <v>3347</v>
      </c>
      <c r="S109" s="5"/>
      <c r="T109" s="105"/>
      <c r="U109" s="105"/>
    </row>
    <row r="110" spans="1:21" ht="45" customHeight="1">
      <c r="A110" s="80">
        <v>10196</v>
      </c>
      <c r="B110" s="5" t="s">
        <v>3200</v>
      </c>
      <c r="C110" s="5"/>
      <c r="D110" s="5" t="s">
        <v>2193</v>
      </c>
      <c r="E110" s="5" t="s">
        <v>2194</v>
      </c>
      <c r="F110" s="17" t="s">
        <v>2195</v>
      </c>
      <c r="G110" s="5" t="s">
        <v>3175</v>
      </c>
      <c r="H110" s="7"/>
      <c r="I110" s="15" t="s">
        <v>2196</v>
      </c>
      <c r="J110" s="15"/>
      <c r="K110" s="90">
        <v>5255633</v>
      </c>
      <c r="L110" s="41">
        <f>K110*(1.04^18)</f>
        <v>10646948.130168425</v>
      </c>
      <c r="M110" s="5" t="s">
        <v>3482</v>
      </c>
      <c r="N110" s="80" t="s">
        <v>3382</v>
      </c>
      <c r="O110" s="5" t="s">
        <v>305</v>
      </c>
      <c r="P110" s="80" t="s">
        <v>386</v>
      </c>
      <c r="Q110" s="80"/>
      <c r="R110" s="5" t="s">
        <v>3314</v>
      </c>
      <c r="S110" s="5" t="s">
        <v>387</v>
      </c>
      <c r="T110" s="105"/>
      <c r="U110" s="105"/>
    </row>
    <row r="111" spans="1:21" ht="45" customHeight="1">
      <c r="A111" s="80">
        <v>10197</v>
      </c>
      <c r="B111" s="5" t="s">
        <v>3200</v>
      </c>
      <c r="C111" s="5"/>
      <c r="D111" s="5" t="s">
        <v>2197</v>
      </c>
      <c r="E111" s="5" t="s">
        <v>2198</v>
      </c>
      <c r="F111" s="17" t="s">
        <v>2190</v>
      </c>
      <c r="G111" s="5" t="s">
        <v>3175</v>
      </c>
      <c r="H111" s="7"/>
      <c r="I111" s="15" t="s">
        <v>2199</v>
      </c>
      <c r="J111" s="15"/>
      <c r="K111" s="90">
        <v>3300000</v>
      </c>
      <c r="L111" s="41">
        <f>K111*(1.04^18)</f>
        <v>6685194.500749159</v>
      </c>
      <c r="M111" s="5" t="s">
        <v>3482</v>
      </c>
      <c r="N111" s="80" t="s">
        <v>3382</v>
      </c>
      <c r="O111" s="5" t="s">
        <v>242</v>
      </c>
      <c r="P111" s="5" t="s">
        <v>386</v>
      </c>
      <c r="Q111" s="5"/>
      <c r="R111" s="5" t="s">
        <v>3347</v>
      </c>
      <c r="S111" s="5" t="s">
        <v>3258</v>
      </c>
      <c r="T111" s="105"/>
      <c r="U111" s="105"/>
    </row>
    <row r="112" spans="1:21" ht="45" customHeight="1">
      <c r="A112" s="80">
        <v>10198</v>
      </c>
      <c r="B112" s="5" t="s">
        <v>3200</v>
      </c>
      <c r="C112" s="5"/>
      <c r="D112" s="5" t="s">
        <v>2200</v>
      </c>
      <c r="E112" s="5" t="s">
        <v>2375</v>
      </c>
      <c r="F112" s="17" t="s">
        <v>2201</v>
      </c>
      <c r="G112" s="5" t="s">
        <v>3170</v>
      </c>
      <c r="H112" s="7"/>
      <c r="I112" s="15" t="s">
        <v>2251</v>
      </c>
      <c r="J112" s="15"/>
      <c r="K112" s="90">
        <v>515703</v>
      </c>
      <c r="L112" s="41">
        <f>K112*(1.04^18)</f>
        <v>1044719.6544302556</v>
      </c>
      <c r="M112" s="5" t="s">
        <v>3482</v>
      </c>
      <c r="N112" s="80" t="s">
        <v>3382</v>
      </c>
      <c r="O112" s="5" t="s">
        <v>2498</v>
      </c>
      <c r="P112" s="5" t="s">
        <v>385</v>
      </c>
      <c r="Q112" s="5"/>
      <c r="R112" s="5" t="s">
        <v>290</v>
      </c>
      <c r="S112" s="5"/>
      <c r="T112" s="105"/>
      <c r="U112" s="105"/>
    </row>
    <row r="113" spans="1:21" ht="45" customHeight="1">
      <c r="A113" s="80">
        <v>10199</v>
      </c>
      <c r="B113" s="5" t="s">
        <v>3200</v>
      </c>
      <c r="C113" s="5"/>
      <c r="D113" s="5" t="s">
        <v>2202</v>
      </c>
      <c r="E113" s="5" t="s">
        <v>2203</v>
      </c>
      <c r="F113" s="17" t="s">
        <v>2204</v>
      </c>
      <c r="G113" s="80" t="s">
        <v>3175</v>
      </c>
      <c r="H113" s="7"/>
      <c r="I113" s="15" t="s">
        <v>2205</v>
      </c>
      <c r="J113" s="15"/>
      <c r="K113" s="90">
        <v>6090590</v>
      </c>
      <c r="L113" s="41">
        <f>K113*(1.04^28)</f>
        <v>18263872.44877834</v>
      </c>
      <c r="M113" s="5" t="s">
        <v>3483</v>
      </c>
      <c r="N113" s="80" t="s">
        <v>3382</v>
      </c>
      <c r="O113" s="5" t="s">
        <v>304</v>
      </c>
      <c r="P113" s="5" t="s">
        <v>386</v>
      </c>
      <c r="Q113" s="5"/>
      <c r="R113" s="5" t="s">
        <v>3258</v>
      </c>
      <c r="S113" s="5" t="s">
        <v>3347</v>
      </c>
      <c r="T113" s="105"/>
      <c r="U113" s="105"/>
    </row>
    <row r="114" spans="1:21" ht="45" customHeight="1">
      <c r="A114" s="80">
        <v>10201</v>
      </c>
      <c r="B114" s="5" t="s">
        <v>3200</v>
      </c>
      <c r="C114" s="5"/>
      <c r="D114" s="5" t="s">
        <v>2206</v>
      </c>
      <c r="E114" s="5" t="s">
        <v>2207</v>
      </c>
      <c r="F114" s="17" t="s">
        <v>2208</v>
      </c>
      <c r="G114" s="5" t="s">
        <v>3171</v>
      </c>
      <c r="H114" s="7"/>
      <c r="I114" s="15" t="s">
        <v>2209</v>
      </c>
      <c r="J114" s="15"/>
      <c r="K114" s="90">
        <v>3234000</v>
      </c>
      <c r="L114" s="41">
        <f>K114*(1.04^10)</f>
        <v>4787110.017425926</v>
      </c>
      <c r="M114" s="5" t="s">
        <v>3481</v>
      </c>
      <c r="N114" s="80" t="s">
        <v>3382</v>
      </c>
      <c r="O114" s="5" t="s">
        <v>3013</v>
      </c>
      <c r="P114" s="80" t="s">
        <v>386</v>
      </c>
      <c r="Q114" s="80"/>
      <c r="R114" s="5" t="s">
        <v>3314</v>
      </c>
      <c r="S114" s="5" t="s">
        <v>387</v>
      </c>
      <c r="T114" s="105"/>
      <c r="U114" s="105"/>
    </row>
    <row r="115" spans="1:21" ht="45" customHeight="1">
      <c r="A115" s="80">
        <v>10202</v>
      </c>
      <c r="B115" s="5" t="s">
        <v>3200</v>
      </c>
      <c r="C115" s="5"/>
      <c r="D115" s="5" t="s">
        <v>2156</v>
      </c>
      <c r="E115" s="5" t="s">
        <v>2157</v>
      </c>
      <c r="F115" s="17" t="s">
        <v>2158</v>
      </c>
      <c r="G115" s="5" t="s">
        <v>3171</v>
      </c>
      <c r="H115" s="7"/>
      <c r="I115" s="15" t="s">
        <v>2159</v>
      </c>
      <c r="J115" s="15"/>
      <c r="K115" s="90">
        <f>5000000*0.9</f>
        <v>4500000</v>
      </c>
      <c r="L115" s="41">
        <f>K115*(1.04^10)</f>
        <v>6661099.282132551</v>
      </c>
      <c r="M115" s="5" t="s">
        <v>3481</v>
      </c>
      <c r="N115" s="80" t="s">
        <v>3382</v>
      </c>
      <c r="O115" s="5" t="s">
        <v>3013</v>
      </c>
      <c r="P115" s="80" t="s">
        <v>386</v>
      </c>
      <c r="Q115" s="80"/>
      <c r="R115" s="5" t="s">
        <v>3314</v>
      </c>
      <c r="S115" s="5" t="s">
        <v>387</v>
      </c>
      <c r="T115" s="105" t="s">
        <v>3254</v>
      </c>
      <c r="U115" s="105" t="s">
        <v>3254</v>
      </c>
    </row>
    <row r="116" spans="1:21" ht="45" customHeight="1">
      <c r="A116" s="80">
        <v>10203</v>
      </c>
      <c r="B116" s="5" t="s">
        <v>3200</v>
      </c>
      <c r="C116" s="5"/>
      <c r="D116" s="5" t="s">
        <v>2160</v>
      </c>
      <c r="E116" s="5" t="s">
        <v>2161</v>
      </c>
      <c r="F116" s="17" t="s">
        <v>2162</v>
      </c>
      <c r="G116" s="5" t="s">
        <v>3171</v>
      </c>
      <c r="H116" s="7"/>
      <c r="I116" s="15" t="s">
        <v>2163</v>
      </c>
      <c r="J116" s="15"/>
      <c r="K116" s="90">
        <v>3100241</v>
      </c>
      <c r="L116" s="41">
        <f>K116*(1.04^18)</f>
        <v>6280519.419453658</v>
      </c>
      <c r="M116" s="5" t="s">
        <v>3482</v>
      </c>
      <c r="N116" s="80" t="s">
        <v>3382</v>
      </c>
      <c r="O116" s="5" t="s">
        <v>2498</v>
      </c>
      <c r="P116" s="5" t="s">
        <v>386</v>
      </c>
      <c r="Q116" s="5"/>
      <c r="R116" s="5" t="s">
        <v>3258</v>
      </c>
      <c r="S116" s="5" t="s">
        <v>3347</v>
      </c>
      <c r="T116" s="105"/>
      <c r="U116" s="105" t="s">
        <v>3254</v>
      </c>
    </row>
    <row r="117" spans="1:21" ht="45" customHeight="1">
      <c r="A117" s="80">
        <v>10204</v>
      </c>
      <c r="B117" s="5" t="s">
        <v>3200</v>
      </c>
      <c r="C117" s="5"/>
      <c r="D117" s="5" t="s">
        <v>2164</v>
      </c>
      <c r="E117" s="5" t="s">
        <v>2165</v>
      </c>
      <c r="F117" s="17" t="s">
        <v>2166</v>
      </c>
      <c r="G117" s="17" t="s">
        <v>3285</v>
      </c>
      <c r="H117" s="7"/>
      <c r="I117" s="15" t="s">
        <v>2167</v>
      </c>
      <c r="J117" s="15"/>
      <c r="K117" s="90">
        <v>32648540</v>
      </c>
      <c r="L117" s="41">
        <f aca="true" t="shared" si="5" ref="L117:L128">K117*(1.04^10)</f>
        <v>48327814.74592797</v>
      </c>
      <c r="M117" s="5" t="s">
        <v>3481</v>
      </c>
      <c r="N117" s="80" t="s">
        <v>3382</v>
      </c>
      <c r="O117" s="5" t="s">
        <v>3013</v>
      </c>
      <c r="P117" s="80" t="s">
        <v>386</v>
      </c>
      <c r="Q117" s="80"/>
      <c r="R117" s="5" t="s">
        <v>3314</v>
      </c>
      <c r="S117" s="5" t="s">
        <v>388</v>
      </c>
      <c r="T117" s="105" t="s">
        <v>3254</v>
      </c>
      <c r="U117" s="105" t="s">
        <v>3254</v>
      </c>
    </row>
    <row r="118" spans="1:21" ht="45" customHeight="1">
      <c r="A118" s="80">
        <v>10206</v>
      </c>
      <c r="B118" s="5" t="s">
        <v>3200</v>
      </c>
      <c r="C118" s="5"/>
      <c r="D118" s="5" t="s">
        <v>2168</v>
      </c>
      <c r="E118" s="5" t="s">
        <v>3373</v>
      </c>
      <c r="F118" s="5" t="s">
        <v>2169</v>
      </c>
      <c r="G118" s="5" t="s">
        <v>3348</v>
      </c>
      <c r="H118" s="7" t="s">
        <v>2170</v>
      </c>
      <c r="I118" s="15" t="s">
        <v>2171</v>
      </c>
      <c r="J118" s="15"/>
      <c r="K118" s="90">
        <v>2130835</v>
      </c>
      <c r="L118" s="41">
        <f t="shared" si="5"/>
        <v>3154156.330853981</v>
      </c>
      <c r="M118" s="5" t="s">
        <v>3481</v>
      </c>
      <c r="N118" s="80" t="s">
        <v>3382</v>
      </c>
      <c r="O118" s="5" t="s">
        <v>3310</v>
      </c>
      <c r="P118" s="5" t="s">
        <v>385</v>
      </c>
      <c r="Q118" s="5"/>
      <c r="R118" s="5" t="s">
        <v>3431</v>
      </c>
      <c r="S118" s="5"/>
      <c r="T118" s="105"/>
      <c r="U118" s="105" t="s">
        <v>3254</v>
      </c>
    </row>
    <row r="119" spans="1:21" ht="45" customHeight="1">
      <c r="A119" s="80">
        <v>10208</v>
      </c>
      <c r="B119" s="5" t="s">
        <v>3200</v>
      </c>
      <c r="C119" s="5"/>
      <c r="D119" s="5" t="s">
        <v>2172</v>
      </c>
      <c r="E119" s="5" t="s">
        <v>2173</v>
      </c>
      <c r="F119" s="5"/>
      <c r="G119" s="5" t="s">
        <v>3173</v>
      </c>
      <c r="H119" s="7" t="s">
        <v>2174</v>
      </c>
      <c r="I119" s="15" t="s">
        <v>2175</v>
      </c>
      <c r="J119" s="15"/>
      <c r="K119" s="90">
        <v>2228909</v>
      </c>
      <c r="L119" s="41">
        <f t="shared" si="5"/>
        <v>3299329.8088530623</v>
      </c>
      <c r="M119" s="5" t="s">
        <v>3481</v>
      </c>
      <c r="N119" s="80" t="s">
        <v>3382</v>
      </c>
      <c r="O119" s="5" t="s">
        <v>298</v>
      </c>
      <c r="P119" s="5" t="s">
        <v>385</v>
      </c>
      <c r="Q119" s="5"/>
      <c r="R119" s="5" t="s">
        <v>3314</v>
      </c>
      <c r="S119" s="5" t="s">
        <v>388</v>
      </c>
      <c r="T119" s="105"/>
      <c r="U119" s="105"/>
    </row>
    <row r="120" spans="1:21" ht="45" customHeight="1">
      <c r="A120" s="80">
        <v>10209</v>
      </c>
      <c r="B120" s="5" t="s">
        <v>3200</v>
      </c>
      <c r="C120" s="5"/>
      <c r="D120" s="5" t="s">
        <v>2176</v>
      </c>
      <c r="E120" s="5" t="s">
        <v>2177</v>
      </c>
      <c r="F120" s="5" t="s">
        <v>2178</v>
      </c>
      <c r="G120" s="5" t="s">
        <v>3175</v>
      </c>
      <c r="H120" s="7"/>
      <c r="I120" s="15" t="s">
        <v>2179</v>
      </c>
      <c r="J120" s="15"/>
      <c r="K120" s="90">
        <v>2406547</v>
      </c>
      <c r="L120" s="41">
        <f t="shared" si="5"/>
        <v>3562277.4431373873</v>
      </c>
      <c r="M120" s="5" t="s">
        <v>3481</v>
      </c>
      <c r="N120" s="80" t="s">
        <v>3382</v>
      </c>
      <c r="O120" s="5" t="s">
        <v>301</v>
      </c>
      <c r="P120" s="80" t="s">
        <v>386</v>
      </c>
      <c r="Q120" s="80"/>
      <c r="R120" s="5" t="s">
        <v>3314</v>
      </c>
      <c r="S120" s="5" t="s">
        <v>388</v>
      </c>
      <c r="T120" s="105" t="s">
        <v>3254</v>
      </c>
      <c r="U120" s="105" t="s">
        <v>3254</v>
      </c>
    </row>
    <row r="121" spans="1:21" ht="45" customHeight="1">
      <c r="A121" s="80">
        <v>10210</v>
      </c>
      <c r="B121" s="5" t="s">
        <v>3200</v>
      </c>
      <c r="C121" s="5"/>
      <c r="D121" s="5" t="s">
        <v>2180</v>
      </c>
      <c r="E121" s="5" t="s">
        <v>2181</v>
      </c>
      <c r="F121" s="5" t="s">
        <v>2182</v>
      </c>
      <c r="G121" s="5" t="s">
        <v>3172</v>
      </c>
      <c r="H121" s="7" t="s">
        <v>2183</v>
      </c>
      <c r="I121" s="15" t="s">
        <v>2184</v>
      </c>
      <c r="J121" s="15"/>
      <c r="K121" s="90">
        <v>5541678</v>
      </c>
      <c r="L121" s="41">
        <f t="shared" si="5"/>
        <v>8203037.188357722</v>
      </c>
      <c r="M121" s="5" t="s">
        <v>3481</v>
      </c>
      <c r="N121" s="80" t="s">
        <v>3382</v>
      </c>
      <c r="O121" s="5" t="s">
        <v>298</v>
      </c>
      <c r="P121" s="5" t="s">
        <v>386</v>
      </c>
      <c r="Q121" s="5"/>
      <c r="R121" s="5" t="s">
        <v>3314</v>
      </c>
      <c r="S121" s="5" t="s">
        <v>388</v>
      </c>
      <c r="T121" s="105"/>
      <c r="U121" s="105"/>
    </row>
    <row r="122" spans="1:21" ht="45" customHeight="1">
      <c r="A122" s="80">
        <v>10212</v>
      </c>
      <c r="B122" s="5" t="s">
        <v>3200</v>
      </c>
      <c r="C122" s="5"/>
      <c r="D122" s="5" t="s">
        <v>2185</v>
      </c>
      <c r="E122" s="5" t="s">
        <v>2186</v>
      </c>
      <c r="F122" s="5"/>
      <c r="G122" s="80" t="s">
        <v>3171</v>
      </c>
      <c r="H122" s="7" t="s">
        <v>2187</v>
      </c>
      <c r="I122" s="15" t="s">
        <v>2132</v>
      </c>
      <c r="J122" s="15"/>
      <c r="K122" s="90">
        <v>1100000</v>
      </c>
      <c r="L122" s="41">
        <f t="shared" si="5"/>
        <v>1628268.7134101791</v>
      </c>
      <c r="M122" s="5" t="s">
        <v>3481</v>
      </c>
      <c r="N122" s="80" t="s">
        <v>3382</v>
      </c>
      <c r="O122" s="5" t="s">
        <v>298</v>
      </c>
      <c r="P122" s="5" t="s">
        <v>385</v>
      </c>
      <c r="Q122" s="5"/>
      <c r="R122" s="5" t="s">
        <v>3314</v>
      </c>
      <c r="S122" s="5" t="s">
        <v>388</v>
      </c>
      <c r="T122" s="105"/>
      <c r="U122" s="105" t="s">
        <v>3254</v>
      </c>
    </row>
    <row r="123" spans="1:21" ht="45" customHeight="1">
      <c r="A123" s="80">
        <v>10213</v>
      </c>
      <c r="B123" s="5" t="s">
        <v>3200</v>
      </c>
      <c r="C123" s="5"/>
      <c r="D123" s="5" t="s">
        <v>2133</v>
      </c>
      <c r="E123" s="5" t="s">
        <v>3293</v>
      </c>
      <c r="F123" s="17" t="s">
        <v>2134</v>
      </c>
      <c r="G123" s="5" t="s">
        <v>3171</v>
      </c>
      <c r="H123" s="7"/>
      <c r="I123" s="15" t="s">
        <v>2251</v>
      </c>
      <c r="J123" s="15"/>
      <c r="K123" s="90">
        <v>278251</v>
      </c>
      <c r="L123" s="41">
        <f t="shared" si="5"/>
        <v>411879.4525228143</v>
      </c>
      <c r="M123" s="5" t="s">
        <v>3481</v>
      </c>
      <c r="N123" s="80" t="s">
        <v>3382</v>
      </c>
      <c r="O123" s="5" t="s">
        <v>298</v>
      </c>
      <c r="P123" s="5" t="s">
        <v>385</v>
      </c>
      <c r="Q123" s="5"/>
      <c r="R123" s="5" t="s">
        <v>290</v>
      </c>
      <c r="S123" s="5"/>
      <c r="T123" s="105"/>
      <c r="U123" s="105"/>
    </row>
    <row r="124" spans="1:21" ht="45" customHeight="1">
      <c r="A124" s="80">
        <v>10214</v>
      </c>
      <c r="B124" s="5" t="s">
        <v>3304</v>
      </c>
      <c r="C124" s="25"/>
      <c r="D124" s="5" t="s">
        <v>2277</v>
      </c>
      <c r="E124" s="5" t="s">
        <v>2278</v>
      </c>
      <c r="F124" s="17" t="s">
        <v>2279</v>
      </c>
      <c r="G124" s="80" t="s">
        <v>3170</v>
      </c>
      <c r="H124" s="44"/>
      <c r="I124" s="21" t="s">
        <v>2280</v>
      </c>
      <c r="J124" s="21"/>
      <c r="K124" s="90">
        <v>34517517</v>
      </c>
      <c r="L124" s="41">
        <f t="shared" si="5"/>
        <v>51094357.268821806</v>
      </c>
      <c r="M124" s="5" t="s">
        <v>3481</v>
      </c>
      <c r="N124" s="5" t="s">
        <v>3088</v>
      </c>
      <c r="O124" s="5" t="s">
        <v>308</v>
      </c>
      <c r="P124" s="5" t="s">
        <v>386</v>
      </c>
      <c r="Q124" s="5"/>
      <c r="R124" s="5" t="s">
        <v>3314</v>
      </c>
      <c r="S124" s="5" t="s">
        <v>387</v>
      </c>
      <c r="T124" s="105"/>
      <c r="U124" s="105"/>
    </row>
    <row r="125" spans="1:21" ht="45" customHeight="1">
      <c r="A125" s="80">
        <v>10215</v>
      </c>
      <c r="B125" s="5" t="s">
        <v>3200</v>
      </c>
      <c r="C125" s="5"/>
      <c r="D125" s="5" t="s">
        <v>2135</v>
      </c>
      <c r="E125" s="5" t="s">
        <v>2136</v>
      </c>
      <c r="F125" s="17" t="s">
        <v>2137</v>
      </c>
      <c r="G125" s="80" t="s">
        <v>3171</v>
      </c>
      <c r="H125" s="7"/>
      <c r="I125" s="15" t="s">
        <v>2138</v>
      </c>
      <c r="J125" s="15"/>
      <c r="K125" s="90">
        <v>16963856</v>
      </c>
      <c r="L125" s="41">
        <f t="shared" si="5"/>
        <v>25110650.89417777</v>
      </c>
      <c r="M125" s="5" t="s">
        <v>3481</v>
      </c>
      <c r="N125" s="80" t="s">
        <v>3382</v>
      </c>
      <c r="O125" s="5" t="s">
        <v>2498</v>
      </c>
      <c r="P125" s="5" t="s">
        <v>386</v>
      </c>
      <c r="Q125" s="5"/>
      <c r="R125" s="5" t="s">
        <v>3258</v>
      </c>
      <c r="S125" s="5" t="s">
        <v>3347</v>
      </c>
      <c r="T125" s="105"/>
      <c r="U125" s="105" t="s">
        <v>3254</v>
      </c>
    </row>
    <row r="126" spans="1:21" ht="45" customHeight="1">
      <c r="A126" s="80">
        <v>10216</v>
      </c>
      <c r="B126" s="5" t="s">
        <v>3200</v>
      </c>
      <c r="C126" s="5"/>
      <c r="D126" s="5" t="s">
        <v>2139</v>
      </c>
      <c r="E126" s="5"/>
      <c r="F126" s="5"/>
      <c r="G126" s="5" t="s">
        <v>3285</v>
      </c>
      <c r="H126" s="7" t="s">
        <v>2140</v>
      </c>
      <c r="I126" s="15" t="s">
        <v>2141</v>
      </c>
      <c r="J126" s="15"/>
      <c r="K126" s="90">
        <v>4450000</v>
      </c>
      <c r="L126" s="41">
        <f t="shared" si="5"/>
        <v>6587087.067886634</v>
      </c>
      <c r="M126" s="5" t="s">
        <v>3481</v>
      </c>
      <c r="N126" s="80" t="s">
        <v>3382</v>
      </c>
      <c r="O126" s="5" t="s">
        <v>3348</v>
      </c>
      <c r="P126" s="5" t="s">
        <v>385</v>
      </c>
      <c r="Q126" s="5"/>
      <c r="R126" s="5" t="s">
        <v>292</v>
      </c>
      <c r="S126" s="5"/>
      <c r="T126" s="105"/>
      <c r="U126" s="105" t="s">
        <v>3254</v>
      </c>
    </row>
    <row r="127" spans="1:21" ht="45" customHeight="1">
      <c r="A127" s="80">
        <v>10217</v>
      </c>
      <c r="B127" s="5" t="s">
        <v>3200</v>
      </c>
      <c r="C127" s="5"/>
      <c r="D127" s="5" t="s">
        <v>2142</v>
      </c>
      <c r="E127" s="5" t="s">
        <v>2143</v>
      </c>
      <c r="F127" s="5"/>
      <c r="G127" s="80" t="s">
        <v>3175</v>
      </c>
      <c r="H127" s="7"/>
      <c r="I127" s="15" t="s">
        <v>2144</v>
      </c>
      <c r="J127" s="15"/>
      <c r="K127" s="90">
        <v>9767000</v>
      </c>
      <c r="L127" s="41">
        <f t="shared" si="5"/>
        <v>14457545.93079747</v>
      </c>
      <c r="M127" s="5" t="s">
        <v>3481</v>
      </c>
      <c r="N127" s="80" t="s">
        <v>3382</v>
      </c>
      <c r="O127" s="5" t="s">
        <v>369</v>
      </c>
      <c r="P127" s="5" t="s">
        <v>385</v>
      </c>
      <c r="Q127" s="5"/>
      <c r="R127" s="5" t="s">
        <v>3314</v>
      </c>
      <c r="S127" s="5" t="s">
        <v>388</v>
      </c>
      <c r="T127" s="105" t="s">
        <v>3254</v>
      </c>
      <c r="U127" s="105" t="s">
        <v>3254</v>
      </c>
    </row>
    <row r="128" spans="1:21" ht="45" customHeight="1">
      <c r="A128" s="80">
        <v>10218</v>
      </c>
      <c r="B128" s="5" t="s">
        <v>3200</v>
      </c>
      <c r="C128" s="5"/>
      <c r="D128" s="5" t="s">
        <v>2145</v>
      </c>
      <c r="E128" s="5" t="s">
        <v>2146</v>
      </c>
      <c r="F128" s="5" t="s">
        <v>2147</v>
      </c>
      <c r="G128" s="80" t="s">
        <v>3175</v>
      </c>
      <c r="H128" s="7" t="s">
        <v>2148</v>
      </c>
      <c r="I128" s="15" t="s">
        <v>2149</v>
      </c>
      <c r="J128" s="15"/>
      <c r="K128" s="90">
        <v>17000000</v>
      </c>
      <c r="L128" s="41">
        <f t="shared" si="5"/>
        <v>25164152.84361186</v>
      </c>
      <c r="M128" s="5" t="s">
        <v>3481</v>
      </c>
      <c r="N128" s="80" t="s">
        <v>3382</v>
      </c>
      <c r="O128" s="5" t="s">
        <v>302</v>
      </c>
      <c r="P128" s="5" t="s">
        <v>386</v>
      </c>
      <c r="Q128" s="5"/>
      <c r="R128" s="5" t="s">
        <v>3314</v>
      </c>
      <c r="S128" s="5" t="s">
        <v>387</v>
      </c>
      <c r="T128" s="105"/>
      <c r="U128" s="105"/>
    </row>
    <row r="129" spans="1:21" ht="45" customHeight="1">
      <c r="A129" s="80">
        <v>10219</v>
      </c>
      <c r="B129" s="5" t="s">
        <v>2247</v>
      </c>
      <c r="C129" s="5"/>
      <c r="D129" s="5" t="s">
        <v>2150</v>
      </c>
      <c r="E129" s="5" t="s">
        <v>2376</v>
      </c>
      <c r="F129" s="17" t="s">
        <v>2151</v>
      </c>
      <c r="G129" s="80" t="s">
        <v>3175</v>
      </c>
      <c r="H129" s="7"/>
      <c r="I129" s="15" t="s">
        <v>2152</v>
      </c>
      <c r="J129" s="15"/>
      <c r="K129" s="90">
        <v>11773032</v>
      </c>
      <c r="L129" s="41">
        <f>K129*(1.04^18)</f>
        <v>23850002.66167996</v>
      </c>
      <c r="M129" s="5" t="s">
        <v>3482</v>
      </c>
      <c r="N129" s="80" t="s">
        <v>3382</v>
      </c>
      <c r="O129" s="5" t="s">
        <v>2498</v>
      </c>
      <c r="P129" s="5" t="s">
        <v>386</v>
      </c>
      <c r="Q129" s="5"/>
      <c r="R129" s="5" t="s">
        <v>3314</v>
      </c>
      <c r="S129" s="5"/>
      <c r="T129" s="105"/>
      <c r="U129" s="105" t="s">
        <v>3254</v>
      </c>
    </row>
    <row r="130" spans="1:21" ht="45" customHeight="1">
      <c r="A130" s="80">
        <v>10220</v>
      </c>
      <c r="B130" s="5" t="s">
        <v>3200</v>
      </c>
      <c r="C130" s="5"/>
      <c r="D130" s="5" t="s">
        <v>2153</v>
      </c>
      <c r="E130" s="5" t="s">
        <v>2154</v>
      </c>
      <c r="F130" s="17" t="s">
        <v>3143</v>
      </c>
      <c r="G130" s="80" t="s">
        <v>3348</v>
      </c>
      <c r="H130" s="7"/>
      <c r="I130" s="15" t="s">
        <v>2155</v>
      </c>
      <c r="J130" s="15"/>
      <c r="K130" s="90">
        <v>4120727</v>
      </c>
      <c r="L130" s="41">
        <f>K130*(1.04^18)</f>
        <v>8347836.811966237</v>
      </c>
      <c r="M130" s="5" t="s">
        <v>3482</v>
      </c>
      <c r="N130" s="80" t="s">
        <v>3382</v>
      </c>
      <c r="O130" s="5" t="s">
        <v>305</v>
      </c>
      <c r="P130" s="5" t="s">
        <v>385</v>
      </c>
      <c r="Q130" s="5"/>
      <c r="R130" s="5" t="s">
        <v>3258</v>
      </c>
      <c r="S130" s="5" t="s">
        <v>3347</v>
      </c>
      <c r="T130" s="105"/>
      <c r="U130" s="105"/>
    </row>
    <row r="131" spans="1:21" ht="45" customHeight="1">
      <c r="A131" s="80">
        <v>10221</v>
      </c>
      <c r="B131" s="5" t="s">
        <v>3200</v>
      </c>
      <c r="C131" s="5"/>
      <c r="D131" s="5" t="s">
        <v>2093</v>
      </c>
      <c r="E131" s="5" t="s">
        <v>2094</v>
      </c>
      <c r="F131" s="17" t="s">
        <v>2162</v>
      </c>
      <c r="G131" s="80" t="s">
        <v>3348</v>
      </c>
      <c r="H131" s="7"/>
      <c r="I131" s="15" t="s">
        <v>2095</v>
      </c>
      <c r="J131" s="15"/>
      <c r="K131" s="90">
        <v>8088812</v>
      </c>
      <c r="L131" s="41">
        <f aca="true" t="shared" si="6" ref="L131:L137">K131*(1.04^28)</f>
        <v>24255947.39264137</v>
      </c>
      <c r="M131" s="5" t="s">
        <v>3483</v>
      </c>
      <c r="N131" s="80" t="s">
        <v>3382</v>
      </c>
      <c r="O131" s="5" t="s">
        <v>304</v>
      </c>
      <c r="P131" s="5" t="s">
        <v>385</v>
      </c>
      <c r="Q131" s="5"/>
      <c r="R131" s="5" t="s">
        <v>3258</v>
      </c>
      <c r="S131" s="5"/>
      <c r="T131" s="105"/>
      <c r="U131" s="105"/>
    </row>
    <row r="132" spans="1:21" ht="45" customHeight="1">
      <c r="A132" s="80">
        <v>10222</v>
      </c>
      <c r="B132" s="5" t="s">
        <v>3200</v>
      </c>
      <c r="C132" s="5"/>
      <c r="D132" s="5" t="s">
        <v>2096</v>
      </c>
      <c r="E132" s="5" t="s">
        <v>2097</v>
      </c>
      <c r="F132" s="17" t="s">
        <v>2098</v>
      </c>
      <c r="G132" s="5" t="s">
        <v>3172</v>
      </c>
      <c r="H132" s="7"/>
      <c r="I132" s="15" t="s">
        <v>2099</v>
      </c>
      <c r="J132" s="15"/>
      <c r="K132" s="90">
        <v>7294088</v>
      </c>
      <c r="L132" s="41">
        <f t="shared" si="6"/>
        <v>21872805.89600756</v>
      </c>
      <c r="M132" s="5" t="s">
        <v>3483</v>
      </c>
      <c r="N132" s="80" t="s">
        <v>3382</v>
      </c>
      <c r="O132" s="5" t="s">
        <v>2498</v>
      </c>
      <c r="P132" s="80" t="s">
        <v>386</v>
      </c>
      <c r="Q132" s="80"/>
      <c r="R132" s="5" t="s">
        <v>3347</v>
      </c>
      <c r="S132" s="5" t="s">
        <v>3258</v>
      </c>
      <c r="T132" s="105"/>
      <c r="U132" s="105"/>
    </row>
    <row r="133" spans="1:21" ht="45" customHeight="1">
      <c r="A133" s="80">
        <v>10223</v>
      </c>
      <c r="B133" s="5" t="s">
        <v>3200</v>
      </c>
      <c r="C133" s="5"/>
      <c r="D133" s="5" t="s">
        <v>2100</v>
      </c>
      <c r="E133" s="5"/>
      <c r="F133" s="17"/>
      <c r="G133" s="5" t="s">
        <v>3175</v>
      </c>
      <c r="H133" s="7"/>
      <c r="I133" s="15" t="s">
        <v>2101</v>
      </c>
      <c r="J133" s="15"/>
      <c r="K133" s="90">
        <v>1993000</v>
      </c>
      <c r="L133" s="41">
        <f t="shared" si="6"/>
        <v>5976415.715130263</v>
      </c>
      <c r="M133" s="5" t="s">
        <v>3483</v>
      </c>
      <c r="N133" s="80" t="s">
        <v>3382</v>
      </c>
      <c r="O133" s="5" t="s">
        <v>2498</v>
      </c>
      <c r="P133" s="5" t="s">
        <v>386</v>
      </c>
      <c r="Q133" s="5"/>
      <c r="R133" s="5" t="s">
        <v>3347</v>
      </c>
      <c r="S133" s="5" t="s">
        <v>3258</v>
      </c>
      <c r="T133" s="105"/>
      <c r="U133" s="105" t="s">
        <v>3254</v>
      </c>
    </row>
    <row r="134" spans="1:21" ht="45" customHeight="1">
      <c r="A134" s="80">
        <v>10224</v>
      </c>
      <c r="B134" s="5" t="s">
        <v>3200</v>
      </c>
      <c r="C134" s="5"/>
      <c r="D134" s="5" t="s">
        <v>2102</v>
      </c>
      <c r="E134" s="5" t="s">
        <v>2204</v>
      </c>
      <c r="F134" s="17" t="s">
        <v>2162</v>
      </c>
      <c r="G134" s="5" t="s">
        <v>3175</v>
      </c>
      <c r="H134" s="7"/>
      <c r="I134" s="15" t="s">
        <v>2103</v>
      </c>
      <c r="J134" s="15"/>
      <c r="K134" s="90">
        <v>20191557</v>
      </c>
      <c r="L134" s="41">
        <f t="shared" si="6"/>
        <v>60548488.99535798</v>
      </c>
      <c r="M134" s="5" t="s">
        <v>3483</v>
      </c>
      <c r="N134" s="80" t="s">
        <v>3382</v>
      </c>
      <c r="O134" s="5" t="s">
        <v>304</v>
      </c>
      <c r="P134" s="5" t="s">
        <v>386</v>
      </c>
      <c r="Q134" s="5"/>
      <c r="R134" s="5" t="s">
        <v>3314</v>
      </c>
      <c r="S134" s="5" t="s">
        <v>387</v>
      </c>
      <c r="T134" s="105"/>
      <c r="U134" s="105"/>
    </row>
    <row r="135" spans="1:21" ht="45" customHeight="1">
      <c r="A135" s="80">
        <v>10225</v>
      </c>
      <c r="B135" s="5" t="s">
        <v>3200</v>
      </c>
      <c r="C135" s="5"/>
      <c r="D135" s="5" t="s">
        <v>2104</v>
      </c>
      <c r="E135" s="5" t="s">
        <v>2105</v>
      </c>
      <c r="F135" s="17" t="s">
        <v>2106</v>
      </c>
      <c r="G135" s="17" t="s">
        <v>3170</v>
      </c>
      <c r="H135" s="7"/>
      <c r="I135" s="15" t="s">
        <v>2107</v>
      </c>
      <c r="J135" s="15"/>
      <c r="K135" s="90">
        <v>2358000</v>
      </c>
      <c r="L135" s="41">
        <f t="shared" si="6"/>
        <v>7070942.4266317915</v>
      </c>
      <c r="M135" s="5" t="s">
        <v>3483</v>
      </c>
      <c r="N135" s="80" t="s">
        <v>3382</v>
      </c>
      <c r="O135" s="5" t="s">
        <v>2498</v>
      </c>
      <c r="P135" s="5" t="s">
        <v>386</v>
      </c>
      <c r="Q135" s="5"/>
      <c r="R135" s="5" t="s">
        <v>3347</v>
      </c>
      <c r="S135" s="5"/>
      <c r="T135" s="105" t="s">
        <v>3254</v>
      </c>
      <c r="U135" s="105"/>
    </row>
    <row r="136" spans="1:21" ht="45" customHeight="1">
      <c r="A136" s="80">
        <v>10226</v>
      </c>
      <c r="B136" s="5" t="s">
        <v>3200</v>
      </c>
      <c r="C136" s="5"/>
      <c r="D136" s="5" t="s">
        <v>2108</v>
      </c>
      <c r="E136" s="5" t="s">
        <v>2109</v>
      </c>
      <c r="F136" s="17" t="s">
        <v>2110</v>
      </c>
      <c r="G136" s="80" t="s">
        <v>3175</v>
      </c>
      <c r="H136" s="7"/>
      <c r="I136" s="15" t="s">
        <v>2111</v>
      </c>
      <c r="J136" s="15"/>
      <c r="K136" s="90">
        <v>12420360</v>
      </c>
      <c r="L136" s="41">
        <f t="shared" si="6"/>
        <v>37244974.75743869</v>
      </c>
      <c r="M136" s="5" t="s">
        <v>3483</v>
      </c>
      <c r="N136" s="80" t="s">
        <v>3382</v>
      </c>
      <c r="O136" s="5" t="s">
        <v>2498</v>
      </c>
      <c r="P136" s="5" t="s">
        <v>386</v>
      </c>
      <c r="Q136" s="5"/>
      <c r="R136" s="5" t="s">
        <v>3258</v>
      </c>
      <c r="S136" s="5" t="s">
        <v>3347</v>
      </c>
      <c r="T136" s="105" t="s">
        <v>3254</v>
      </c>
      <c r="U136" s="105"/>
    </row>
    <row r="137" spans="1:21" ht="45" customHeight="1">
      <c r="A137" s="80">
        <v>10227</v>
      </c>
      <c r="B137" s="5" t="s">
        <v>3200</v>
      </c>
      <c r="C137" s="5"/>
      <c r="D137" s="5" t="s">
        <v>99</v>
      </c>
      <c r="E137" s="5" t="s">
        <v>2112</v>
      </c>
      <c r="F137" s="17" t="s">
        <v>100</v>
      </c>
      <c r="G137" s="5" t="s">
        <v>3175</v>
      </c>
      <c r="H137" s="7"/>
      <c r="I137" s="15" t="s">
        <v>98</v>
      </c>
      <c r="J137" s="15"/>
      <c r="K137" s="90">
        <v>1438592</v>
      </c>
      <c r="L137" s="41">
        <f t="shared" si="6"/>
        <v>4313910.605349059</v>
      </c>
      <c r="M137" s="5" t="s">
        <v>3483</v>
      </c>
      <c r="N137" s="80" t="s">
        <v>3382</v>
      </c>
      <c r="O137" s="5" t="s">
        <v>304</v>
      </c>
      <c r="P137" s="5" t="s">
        <v>386</v>
      </c>
      <c r="Q137" s="5"/>
      <c r="R137" s="5" t="s">
        <v>3258</v>
      </c>
      <c r="S137" s="5" t="s">
        <v>3347</v>
      </c>
      <c r="T137" s="105"/>
      <c r="U137" s="105"/>
    </row>
    <row r="138" spans="1:21" ht="45" customHeight="1">
      <c r="A138" s="80">
        <v>10228</v>
      </c>
      <c r="B138" s="5" t="s">
        <v>1610</v>
      </c>
      <c r="C138" s="5" t="s">
        <v>3229</v>
      </c>
      <c r="D138" s="5" t="s">
        <v>2114</v>
      </c>
      <c r="E138" s="5" t="s">
        <v>2115</v>
      </c>
      <c r="F138" s="5"/>
      <c r="G138" s="5" t="s">
        <v>3170</v>
      </c>
      <c r="H138" s="7"/>
      <c r="I138" s="15" t="s">
        <v>2116</v>
      </c>
      <c r="J138" s="15"/>
      <c r="K138" s="90">
        <v>3408000</v>
      </c>
      <c r="L138" s="41">
        <f>K138*(1.04^10)</f>
        <v>5044672.523001718</v>
      </c>
      <c r="M138" s="5" t="s">
        <v>3481</v>
      </c>
      <c r="N138" s="80" t="s">
        <v>3382</v>
      </c>
      <c r="O138" s="5" t="s">
        <v>2498</v>
      </c>
      <c r="P138" s="5" t="s">
        <v>385</v>
      </c>
      <c r="Q138" s="5"/>
      <c r="R138" s="5" t="s">
        <v>3314</v>
      </c>
      <c r="S138" s="5" t="s">
        <v>388</v>
      </c>
      <c r="T138" s="105" t="s">
        <v>3254</v>
      </c>
      <c r="U138" s="105"/>
    </row>
    <row r="139" spans="1:21" ht="45" customHeight="1">
      <c r="A139" s="80">
        <v>10229</v>
      </c>
      <c r="B139" s="5" t="s">
        <v>3200</v>
      </c>
      <c r="C139" s="5"/>
      <c r="D139" s="5" t="s">
        <v>2117</v>
      </c>
      <c r="E139" s="5" t="s">
        <v>2118</v>
      </c>
      <c r="F139" s="5"/>
      <c r="G139" s="5" t="s">
        <v>3173</v>
      </c>
      <c r="H139" s="7"/>
      <c r="I139" s="15" t="s">
        <v>2119</v>
      </c>
      <c r="J139" s="15"/>
      <c r="K139" s="90">
        <v>1214000</v>
      </c>
      <c r="L139" s="41">
        <f>K139*(1.04^10)</f>
        <v>1797016.5618908703</v>
      </c>
      <c r="M139" s="5" t="s">
        <v>3481</v>
      </c>
      <c r="N139" s="80" t="s">
        <v>3382</v>
      </c>
      <c r="O139" s="5" t="s">
        <v>369</v>
      </c>
      <c r="P139" s="5" t="s">
        <v>385</v>
      </c>
      <c r="Q139" s="5"/>
      <c r="R139" s="5" t="s">
        <v>3314</v>
      </c>
      <c r="S139" s="5" t="s">
        <v>388</v>
      </c>
      <c r="T139" s="105"/>
      <c r="U139" s="105" t="s">
        <v>3254</v>
      </c>
    </row>
    <row r="140" spans="1:21" ht="45" customHeight="1">
      <c r="A140" s="80">
        <v>10230</v>
      </c>
      <c r="B140" s="5" t="s">
        <v>3200</v>
      </c>
      <c r="C140" s="5"/>
      <c r="D140" s="5" t="s">
        <v>2120</v>
      </c>
      <c r="E140" s="5" t="s">
        <v>2121</v>
      </c>
      <c r="F140" s="5" t="s">
        <v>2122</v>
      </c>
      <c r="G140" s="80" t="s">
        <v>3175</v>
      </c>
      <c r="H140" s="7"/>
      <c r="I140" s="15" t="s">
        <v>2123</v>
      </c>
      <c r="J140" s="15"/>
      <c r="K140" s="90">
        <v>1837573</v>
      </c>
      <c r="L140" s="41">
        <f>K140*(1.04^28)</f>
        <v>5510336.25433972</v>
      </c>
      <c r="M140" s="5" t="s">
        <v>3483</v>
      </c>
      <c r="N140" s="80" t="s">
        <v>3382</v>
      </c>
      <c r="O140" s="5" t="s">
        <v>2498</v>
      </c>
      <c r="P140" s="5" t="s">
        <v>386</v>
      </c>
      <c r="Q140" s="5"/>
      <c r="R140" s="5" t="s">
        <v>3258</v>
      </c>
      <c r="S140" s="5"/>
      <c r="T140" s="105" t="s">
        <v>3254</v>
      </c>
      <c r="U140" s="105" t="s">
        <v>3254</v>
      </c>
    </row>
    <row r="141" spans="1:21" ht="45" customHeight="1">
      <c r="A141" s="5">
        <v>10231</v>
      </c>
      <c r="B141" s="5" t="s">
        <v>2049</v>
      </c>
      <c r="C141" s="5"/>
      <c r="D141" s="5" t="s">
        <v>2050</v>
      </c>
      <c r="E141" s="16" t="s">
        <v>3285</v>
      </c>
      <c r="F141" s="16" t="s">
        <v>3285</v>
      </c>
      <c r="G141" s="16" t="s">
        <v>3285</v>
      </c>
      <c r="H141" s="18"/>
      <c r="I141" s="15" t="s">
        <v>2051</v>
      </c>
      <c r="J141" s="15"/>
      <c r="K141" s="90">
        <v>24000000</v>
      </c>
      <c r="L141" s="41">
        <f>K141*(1.04^28)</f>
        <v>71968879.66037446</v>
      </c>
      <c r="M141" s="5" t="s">
        <v>3483</v>
      </c>
      <c r="N141" s="5" t="s">
        <v>3382</v>
      </c>
      <c r="O141" s="5" t="s">
        <v>288</v>
      </c>
      <c r="P141" s="80" t="s">
        <v>385</v>
      </c>
      <c r="Q141" s="80"/>
      <c r="R141" s="5" t="s">
        <v>3312</v>
      </c>
      <c r="S141" s="5"/>
      <c r="T141" s="105"/>
      <c r="U141" s="105" t="s">
        <v>3254</v>
      </c>
    </row>
    <row r="142" spans="1:21" ht="45" customHeight="1">
      <c r="A142" s="80">
        <v>10232</v>
      </c>
      <c r="B142" s="5" t="s">
        <v>3200</v>
      </c>
      <c r="C142" s="5"/>
      <c r="D142" s="5" t="s">
        <v>2124</v>
      </c>
      <c r="E142" s="5" t="s">
        <v>2125</v>
      </c>
      <c r="F142" s="5" t="s">
        <v>2126</v>
      </c>
      <c r="G142" s="5" t="s">
        <v>3175</v>
      </c>
      <c r="H142" s="7"/>
      <c r="I142" s="15" t="s">
        <v>2127</v>
      </c>
      <c r="J142" s="15"/>
      <c r="K142" s="90">
        <v>2392337</v>
      </c>
      <c r="L142" s="41">
        <f>K142*(1.04^10)</f>
        <v>3541243.1718486976</v>
      </c>
      <c r="M142" s="5" t="s">
        <v>3481</v>
      </c>
      <c r="N142" s="80" t="s">
        <v>3382</v>
      </c>
      <c r="O142" s="5" t="s">
        <v>3195</v>
      </c>
      <c r="P142" s="80" t="s">
        <v>386</v>
      </c>
      <c r="Q142" s="80"/>
      <c r="R142" s="5" t="s">
        <v>3258</v>
      </c>
      <c r="S142" s="5" t="s">
        <v>3347</v>
      </c>
      <c r="T142" s="105"/>
      <c r="U142" s="105"/>
    </row>
    <row r="143" spans="1:21" ht="45" customHeight="1">
      <c r="A143" s="80">
        <v>10234</v>
      </c>
      <c r="B143" s="5" t="s">
        <v>3200</v>
      </c>
      <c r="C143" s="5"/>
      <c r="D143" s="5" t="s">
        <v>2128</v>
      </c>
      <c r="E143" s="5" t="s">
        <v>2129</v>
      </c>
      <c r="F143" s="5" t="s">
        <v>2130</v>
      </c>
      <c r="G143" s="80" t="s">
        <v>3348</v>
      </c>
      <c r="H143" s="7" t="s">
        <v>2131</v>
      </c>
      <c r="I143" s="15" t="s">
        <v>2063</v>
      </c>
      <c r="J143" s="15"/>
      <c r="K143" s="90">
        <v>8460000</v>
      </c>
      <c r="L143" s="41">
        <f>K143*(1.04^10)</f>
        <v>12522866.650409196</v>
      </c>
      <c r="M143" s="12" t="s">
        <v>3481</v>
      </c>
      <c r="N143" s="80" t="s">
        <v>3382</v>
      </c>
      <c r="O143" s="5" t="s">
        <v>288</v>
      </c>
      <c r="P143" s="5" t="s">
        <v>385</v>
      </c>
      <c r="Q143" s="5"/>
      <c r="R143" s="5" t="s">
        <v>3431</v>
      </c>
      <c r="S143" s="5" t="s">
        <v>3347</v>
      </c>
      <c r="T143" s="105"/>
      <c r="U143" s="105"/>
    </row>
    <row r="144" spans="1:21" ht="45" customHeight="1">
      <c r="A144" s="80">
        <v>10272</v>
      </c>
      <c r="B144" s="5" t="s">
        <v>3200</v>
      </c>
      <c r="C144" s="5"/>
      <c r="D144" s="5" t="s">
        <v>2064</v>
      </c>
      <c r="E144" s="5" t="s">
        <v>2065</v>
      </c>
      <c r="F144" s="17" t="s">
        <v>2066</v>
      </c>
      <c r="G144" s="5" t="s">
        <v>3171</v>
      </c>
      <c r="H144" s="7"/>
      <c r="I144" s="7" t="s">
        <v>2067</v>
      </c>
      <c r="J144" s="7"/>
      <c r="K144" s="90">
        <v>1898314</v>
      </c>
      <c r="L144" s="41">
        <f>K144*(1.04^18)</f>
        <v>3845635.8525742847</v>
      </c>
      <c r="M144" s="5" t="s">
        <v>3482</v>
      </c>
      <c r="N144" s="5" t="s">
        <v>3382</v>
      </c>
      <c r="O144" s="5" t="s">
        <v>242</v>
      </c>
      <c r="P144" s="5" t="s">
        <v>386</v>
      </c>
      <c r="Q144" s="5"/>
      <c r="R144" s="5" t="s">
        <v>3258</v>
      </c>
      <c r="S144" s="5" t="s">
        <v>3347</v>
      </c>
      <c r="T144" s="105" t="s">
        <v>3254</v>
      </c>
      <c r="U144" s="105"/>
    </row>
    <row r="145" spans="1:21" ht="45" customHeight="1">
      <c r="A145" s="80">
        <v>10273</v>
      </c>
      <c r="B145" s="80" t="s">
        <v>3200</v>
      </c>
      <c r="C145" s="5"/>
      <c r="D145" s="5" t="s">
        <v>1990</v>
      </c>
      <c r="E145" s="5" t="s">
        <v>1991</v>
      </c>
      <c r="F145" s="17" t="s">
        <v>1992</v>
      </c>
      <c r="G145" s="5" t="s">
        <v>3170</v>
      </c>
      <c r="H145" s="7"/>
      <c r="I145" s="7" t="s">
        <v>1993</v>
      </c>
      <c r="J145" s="7"/>
      <c r="K145" s="90">
        <v>1403000</v>
      </c>
      <c r="L145" s="41">
        <f>K145*(1.04^18)</f>
        <v>2842220.5710760816</v>
      </c>
      <c r="M145" s="5" t="s">
        <v>3482</v>
      </c>
      <c r="N145" s="5" t="s">
        <v>3382</v>
      </c>
      <c r="O145" s="5" t="s">
        <v>242</v>
      </c>
      <c r="P145" s="5" t="s">
        <v>386</v>
      </c>
      <c r="Q145" s="5"/>
      <c r="R145" s="5" t="s">
        <v>3258</v>
      </c>
      <c r="S145" s="5" t="s">
        <v>3347</v>
      </c>
      <c r="T145" s="105" t="s">
        <v>3254</v>
      </c>
      <c r="U145" s="105"/>
    </row>
    <row r="146" spans="1:21" ht="45" customHeight="1">
      <c r="A146" s="80">
        <v>10283</v>
      </c>
      <c r="B146" s="5" t="s">
        <v>3200</v>
      </c>
      <c r="C146" s="5" t="s">
        <v>3229</v>
      </c>
      <c r="D146" s="5" t="s">
        <v>1865</v>
      </c>
      <c r="E146" s="5" t="s">
        <v>1866</v>
      </c>
      <c r="F146" s="17" t="s">
        <v>1991</v>
      </c>
      <c r="G146" s="5" t="s">
        <v>3170</v>
      </c>
      <c r="H146" s="7"/>
      <c r="I146" s="7" t="s">
        <v>1819</v>
      </c>
      <c r="J146" s="10">
        <v>4700000</v>
      </c>
      <c r="K146" s="90">
        <f>J146*1.403</f>
        <v>6594100</v>
      </c>
      <c r="L146" s="41">
        <f>K146*(1.04^18)</f>
        <v>13358436.684057584</v>
      </c>
      <c r="M146" s="5" t="s">
        <v>3482</v>
      </c>
      <c r="N146" s="5" t="s">
        <v>3382</v>
      </c>
      <c r="O146" s="5" t="s">
        <v>242</v>
      </c>
      <c r="P146" s="5" t="s">
        <v>386</v>
      </c>
      <c r="Q146" s="5"/>
      <c r="R146" s="5" t="s">
        <v>3314</v>
      </c>
      <c r="S146" s="5" t="s">
        <v>387</v>
      </c>
      <c r="T146" s="105"/>
      <c r="U146" s="105"/>
    </row>
    <row r="147" spans="1:21" ht="45" customHeight="1">
      <c r="A147" s="80">
        <v>10284</v>
      </c>
      <c r="B147" s="5" t="s">
        <v>3200</v>
      </c>
      <c r="C147" s="5"/>
      <c r="D147" s="5" t="s">
        <v>1820</v>
      </c>
      <c r="E147" s="5" t="s">
        <v>2230</v>
      </c>
      <c r="F147" s="17" t="s">
        <v>2162</v>
      </c>
      <c r="G147" s="80" t="s">
        <v>3175</v>
      </c>
      <c r="H147" s="7"/>
      <c r="I147" s="7" t="s">
        <v>201</v>
      </c>
      <c r="J147" s="10">
        <v>3000000</v>
      </c>
      <c r="K147" s="90">
        <f>J147*1.403</f>
        <v>4209000</v>
      </c>
      <c r="L147" s="41">
        <f>K147*(1.04^18)</f>
        <v>8526661.713228246</v>
      </c>
      <c r="M147" s="5" t="s">
        <v>3482</v>
      </c>
      <c r="N147" s="5" t="s">
        <v>3382</v>
      </c>
      <c r="O147" s="5" t="s">
        <v>242</v>
      </c>
      <c r="P147" s="5" t="s">
        <v>386</v>
      </c>
      <c r="Q147" s="5"/>
      <c r="R147" s="5" t="s">
        <v>3258</v>
      </c>
      <c r="S147" s="5" t="s">
        <v>3347</v>
      </c>
      <c r="T147" s="105"/>
      <c r="U147" s="105"/>
    </row>
    <row r="148" spans="1:21" ht="45" customHeight="1">
      <c r="A148" s="80">
        <v>10334</v>
      </c>
      <c r="B148" s="5" t="s">
        <v>3200</v>
      </c>
      <c r="C148" s="5"/>
      <c r="D148" s="5" t="s">
        <v>2072</v>
      </c>
      <c r="E148" s="5" t="s">
        <v>2182</v>
      </c>
      <c r="F148" s="17" t="s">
        <v>2121</v>
      </c>
      <c r="G148" s="80" t="s">
        <v>3170</v>
      </c>
      <c r="H148" s="7"/>
      <c r="I148" s="15" t="s">
        <v>2073</v>
      </c>
      <c r="J148" s="15"/>
      <c r="K148" s="90">
        <v>1000000</v>
      </c>
      <c r="L148" s="41">
        <f aca="true" t="shared" si="7" ref="L148:L157">K148*(1.04^10)</f>
        <v>1480244.2849183446</v>
      </c>
      <c r="M148" s="5" t="s">
        <v>3481</v>
      </c>
      <c r="N148" s="5" t="s">
        <v>3382</v>
      </c>
      <c r="O148" s="5" t="s">
        <v>369</v>
      </c>
      <c r="P148" s="5" t="s">
        <v>385</v>
      </c>
      <c r="Q148" s="5"/>
      <c r="R148" s="5" t="s">
        <v>3314</v>
      </c>
      <c r="S148" s="5"/>
      <c r="T148" s="105" t="s">
        <v>3254</v>
      </c>
      <c r="U148" s="105"/>
    </row>
    <row r="149" spans="1:21" ht="45" customHeight="1">
      <c r="A149" s="80">
        <v>10336</v>
      </c>
      <c r="B149" s="5" t="s">
        <v>3200</v>
      </c>
      <c r="C149" s="5"/>
      <c r="D149" s="5" t="s">
        <v>2074</v>
      </c>
      <c r="E149" s="5" t="s">
        <v>2075</v>
      </c>
      <c r="F149" s="5"/>
      <c r="G149" s="5" t="s">
        <v>3170</v>
      </c>
      <c r="H149" s="7" t="s">
        <v>2076</v>
      </c>
      <c r="I149" s="15" t="s">
        <v>184</v>
      </c>
      <c r="J149" s="15"/>
      <c r="K149" s="90">
        <v>1460000</v>
      </c>
      <c r="L149" s="41">
        <f t="shared" si="7"/>
        <v>2161156.655980783</v>
      </c>
      <c r="M149" s="5" t="s">
        <v>3481</v>
      </c>
      <c r="N149" s="5" t="s">
        <v>3382</v>
      </c>
      <c r="O149" s="5" t="s">
        <v>298</v>
      </c>
      <c r="P149" s="5" t="s">
        <v>385</v>
      </c>
      <c r="Q149" s="5"/>
      <c r="R149" s="5" t="s">
        <v>3314</v>
      </c>
      <c r="S149" s="5"/>
      <c r="T149" s="105" t="s">
        <v>3254</v>
      </c>
      <c r="U149" s="105"/>
    </row>
    <row r="150" spans="1:21" ht="45" customHeight="1">
      <c r="A150" s="80">
        <v>10343</v>
      </c>
      <c r="B150" s="80" t="s">
        <v>1610</v>
      </c>
      <c r="C150" s="80"/>
      <c r="D150" s="80" t="s">
        <v>2077</v>
      </c>
      <c r="E150" s="80" t="s">
        <v>2078</v>
      </c>
      <c r="F150" s="80" t="s">
        <v>2079</v>
      </c>
      <c r="G150" s="80" t="s">
        <v>3171</v>
      </c>
      <c r="H150" s="80" t="s">
        <v>2080</v>
      </c>
      <c r="I150" s="45" t="s">
        <v>85</v>
      </c>
      <c r="J150" s="45"/>
      <c r="K150" s="90">
        <v>99258000</v>
      </c>
      <c r="L150" s="41">
        <f t="shared" si="7"/>
        <v>146926087.23242503</v>
      </c>
      <c r="M150" s="80" t="s">
        <v>3481</v>
      </c>
      <c r="N150" s="80" t="s">
        <v>3382</v>
      </c>
      <c r="O150" s="5" t="s">
        <v>3310</v>
      </c>
      <c r="P150" s="5" t="s">
        <v>385</v>
      </c>
      <c r="Q150" s="5"/>
      <c r="R150" s="5" t="s">
        <v>3314</v>
      </c>
      <c r="S150" s="5"/>
      <c r="T150" s="105" t="s">
        <v>3254</v>
      </c>
      <c r="U150" s="105"/>
    </row>
    <row r="151" spans="1:21" ht="45" customHeight="1">
      <c r="A151" s="80">
        <v>10354</v>
      </c>
      <c r="B151" s="5" t="s">
        <v>3200</v>
      </c>
      <c r="C151" s="5"/>
      <c r="D151" s="5" t="s">
        <v>2081</v>
      </c>
      <c r="E151" s="5" t="s">
        <v>2082</v>
      </c>
      <c r="F151" s="5" t="s">
        <v>2916</v>
      </c>
      <c r="G151" s="5" t="s">
        <v>3348</v>
      </c>
      <c r="H151" s="7" t="s">
        <v>2083</v>
      </c>
      <c r="I151" s="15" t="s">
        <v>2084</v>
      </c>
      <c r="J151" s="15"/>
      <c r="K151" s="90">
        <v>17653000</v>
      </c>
      <c r="L151" s="41">
        <f t="shared" si="7"/>
        <v>26130752.361663535</v>
      </c>
      <c r="M151" s="12" t="s">
        <v>3481</v>
      </c>
      <c r="N151" s="5" t="s">
        <v>3382</v>
      </c>
      <c r="O151" s="5" t="s">
        <v>3089</v>
      </c>
      <c r="P151" s="5" t="s">
        <v>385</v>
      </c>
      <c r="Q151" s="5"/>
      <c r="R151" s="5" t="s">
        <v>3431</v>
      </c>
      <c r="S151" s="5"/>
      <c r="T151" s="105" t="s">
        <v>3254</v>
      </c>
      <c r="U151" s="105"/>
    </row>
    <row r="152" spans="1:21" ht="45" customHeight="1">
      <c r="A152" s="80">
        <v>10355</v>
      </c>
      <c r="B152" s="5" t="s">
        <v>3200</v>
      </c>
      <c r="C152" s="5"/>
      <c r="D152" s="5" t="s">
        <v>2085</v>
      </c>
      <c r="E152" s="5" t="s">
        <v>2086</v>
      </c>
      <c r="F152" s="5" t="s">
        <v>2087</v>
      </c>
      <c r="G152" s="5" t="s">
        <v>3348</v>
      </c>
      <c r="H152" s="7" t="s">
        <v>2088</v>
      </c>
      <c r="I152" s="15" t="s">
        <v>2089</v>
      </c>
      <c r="J152" s="15"/>
      <c r="K152" s="90">
        <v>200000</v>
      </c>
      <c r="L152" s="41">
        <f t="shared" si="7"/>
        <v>296048.8569836689</v>
      </c>
      <c r="M152" s="12" t="s">
        <v>3481</v>
      </c>
      <c r="N152" s="5" t="s">
        <v>3382</v>
      </c>
      <c r="O152" s="5" t="s">
        <v>3195</v>
      </c>
      <c r="P152" s="5" t="s">
        <v>385</v>
      </c>
      <c r="Q152" s="5"/>
      <c r="R152" s="5" t="s">
        <v>3431</v>
      </c>
      <c r="S152" s="5"/>
      <c r="T152" s="105"/>
      <c r="U152" s="105" t="s">
        <v>3254</v>
      </c>
    </row>
    <row r="153" spans="1:21" ht="45" customHeight="1">
      <c r="A153" s="80">
        <v>10358</v>
      </c>
      <c r="B153" s="5" t="s">
        <v>3304</v>
      </c>
      <c r="C153" s="5"/>
      <c r="D153" s="5" t="s">
        <v>2389</v>
      </c>
      <c r="E153" s="5" t="s">
        <v>2325</v>
      </c>
      <c r="F153" s="5"/>
      <c r="G153" s="80" t="s">
        <v>3172</v>
      </c>
      <c r="H153" s="18" t="s">
        <v>2326</v>
      </c>
      <c r="I153" s="15" t="s">
        <v>2327</v>
      </c>
      <c r="J153" s="15"/>
      <c r="K153" s="90">
        <v>12818000</v>
      </c>
      <c r="L153" s="41">
        <f t="shared" si="7"/>
        <v>18973771.24408334</v>
      </c>
      <c r="M153" s="5" t="s">
        <v>3481</v>
      </c>
      <c r="N153" s="5" t="s">
        <v>3382</v>
      </c>
      <c r="O153" s="5" t="s">
        <v>3417</v>
      </c>
      <c r="P153" s="5" t="s">
        <v>386</v>
      </c>
      <c r="Q153" s="5"/>
      <c r="R153" s="5" t="s">
        <v>3193</v>
      </c>
      <c r="S153" s="5" t="s">
        <v>3314</v>
      </c>
      <c r="T153" s="105" t="s">
        <v>3254</v>
      </c>
      <c r="U153" s="105"/>
    </row>
    <row r="154" spans="1:21" ht="45" customHeight="1">
      <c r="A154" s="80">
        <v>10360</v>
      </c>
      <c r="B154" s="5" t="s">
        <v>3304</v>
      </c>
      <c r="C154" s="5"/>
      <c r="D154" s="5" t="s">
        <v>2328</v>
      </c>
      <c r="E154" s="5" t="s">
        <v>2325</v>
      </c>
      <c r="F154" s="5"/>
      <c r="G154" s="80" t="s">
        <v>3172</v>
      </c>
      <c r="H154" s="18" t="s">
        <v>2326</v>
      </c>
      <c r="I154" s="15" t="s">
        <v>2329</v>
      </c>
      <c r="J154" s="15"/>
      <c r="K154" s="90">
        <v>6400900</v>
      </c>
      <c r="L154" s="41">
        <f t="shared" si="7"/>
        <v>9474895.643333832</v>
      </c>
      <c r="M154" s="5" t="s">
        <v>3481</v>
      </c>
      <c r="N154" s="5" t="s">
        <v>3382</v>
      </c>
      <c r="O154" s="5" t="s">
        <v>3417</v>
      </c>
      <c r="P154" s="5" t="s">
        <v>386</v>
      </c>
      <c r="Q154" s="5"/>
      <c r="R154" s="5" t="s">
        <v>3193</v>
      </c>
      <c r="S154" s="5" t="s">
        <v>3314</v>
      </c>
      <c r="T154" s="105"/>
      <c r="U154" s="105"/>
    </row>
    <row r="155" spans="1:21" ht="45" customHeight="1">
      <c r="A155" s="80">
        <v>10362</v>
      </c>
      <c r="B155" s="5" t="s">
        <v>3304</v>
      </c>
      <c r="C155" s="5"/>
      <c r="D155" s="19" t="s">
        <v>2330</v>
      </c>
      <c r="E155" s="5"/>
      <c r="F155" s="5"/>
      <c r="G155" s="5" t="s">
        <v>3170</v>
      </c>
      <c r="H155" s="20" t="s">
        <v>2331</v>
      </c>
      <c r="I155" s="21" t="s">
        <v>2332</v>
      </c>
      <c r="J155" s="21"/>
      <c r="K155" s="90">
        <v>92000000</v>
      </c>
      <c r="L155" s="41">
        <f t="shared" si="7"/>
        <v>136182474.2124877</v>
      </c>
      <c r="M155" s="5" t="s">
        <v>3481</v>
      </c>
      <c r="N155" s="5" t="s">
        <v>3382</v>
      </c>
      <c r="O155" s="5" t="s">
        <v>3417</v>
      </c>
      <c r="P155" s="5" t="s">
        <v>385</v>
      </c>
      <c r="Q155" s="5"/>
      <c r="R155" s="5" t="s">
        <v>3193</v>
      </c>
      <c r="S155" s="5" t="s">
        <v>3314</v>
      </c>
      <c r="T155" s="105" t="s">
        <v>3254</v>
      </c>
      <c r="U155" s="105"/>
    </row>
    <row r="156" spans="1:21" ht="45" customHeight="1">
      <c r="A156" s="80">
        <v>10363</v>
      </c>
      <c r="B156" s="5" t="s">
        <v>3304</v>
      </c>
      <c r="C156" s="5"/>
      <c r="D156" s="5" t="s">
        <v>2333</v>
      </c>
      <c r="E156" s="5" t="s">
        <v>2334</v>
      </c>
      <c r="F156" s="5" t="s">
        <v>2335</v>
      </c>
      <c r="G156" s="17" t="s">
        <v>3175</v>
      </c>
      <c r="H156" s="20" t="s">
        <v>2336</v>
      </c>
      <c r="I156" s="15" t="s">
        <v>2337</v>
      </c>
      <c r="J156" s="15"/>
      <c r="K156" s="90">
        <v>5917500</v>
      </c>
      <c r="L156" s="41">
        <f t="shared" si="7"/>
        <v>8759345.556004304</v>
      </c>
      <c r="M156" s="5" t="s">
        <v>3481</v>
      </c>
      <c r="N156" s="5" t="s">
        <v>3382</v>
      </c>
      <c r="O156" s="5" t="s">
        <v>3417</v>
      </c>
      <c r="P156" s="5" t="s">
        <v>386</v>
      </c>
      <c r="Q156" s="5"/>
      <c r="R156" s="5" t="s">
        <v>3193</v>
      </c>
      <c r="S156" s="5" t="s">
        <v>3314</v>
      </c>
      <c r="T156" s="105" t="s">
        <v>3254</v>
      </c>
      <c r="U156" s="105"/>
    </row>
    <row r="157" spans="1:21" ht="45" customHeight="1">
      <c r="A157" s="80">
        <v>10364</v>
      </c>
      <c r="B157" s="5" t="s">
        <v>3304</v>
      </c>
      <c r="C157" s="5"/>
      <c r="D157" s="5" t="s">
        <v>2338</v>
      </c>
      <c r="E157" s="5"/>
      <c r="F157" s="5"/>
      <c r="G157" s="80" t="s">
        <v>3285</v>
      </c>
      <c r="H157" s="20" t="s">
        <v>2339</v>
      </c>
      <c r="I157" s="15" t="s">
        <v>2340</v>
      </c>
      <c r="J157" s="15"/>
      <c r="K157" s="90">
        <v>16330700</v>
      </c>
      <c r="L157" s="41">
        <f t="shared" si="7"/>
        <v>24173425.34371601</v>
      </c>
      <c r="M157" s="5" t="s">
        <v>3481</v>
      </c>
      <c r="N157" s="5" t="s">
        <v>3382</v>
      </c>
      <c r="O157" s="5" t="s">
        <v>309</v>
      </c>
      <c r="P157" s="5" t="s">
        <v>386</v>
      </c>
      <c r="Q157" s="5"/>
      <c r="R157" s="5" t="s">
        <v>3312</v>
      </c>
      <c r="S157" s="5" t="s">
        <v>3347</v>
      </c>
      <c r="T157" s="105" t="s">
        <v>3254</v>
      </c>
      <c r="U157" s="105"/>
    </row>
    <row r="158" spans="1:21" ht="45" customHeight="1">
      <c r="A158" s="80">
        <v>10366</v>
      </c>
      <c r="B158" s="5" t="s">
        <v>3304</v>
      </c>
      <c r="C158" s="5"/>
      <c r="D158" s="19" t="s">
        <v>2341</v>
      </c>
      <c r="E158" s="5"/>
      <c r="F158" s="5"/>
      <c r="G158" s="5" t="s">
        <v>3497</v>
      </c>
      <c r="H158" s="20" t="s">
        <v>2331</v>
      </c>
      <c r="I158" s="46" t="s">
        <v>2342</v>
      </c>
      <c r="J158" s="46"/>
      <c r="K158" s="90">
        <v>650000</v>
      </c>
      <c r="L158" s="41">
        <f>K158*(1.04^18)</f>
        <v>1316780.7349960464</v>
      </c>
      <c r="M158" s="5" t="s">
        <v>3482</v>
      </c>
      <c r="N158" s="5" t="s">
        <v>3382</v>
      </c>
      <c r="O158" s="5" t="s">
        <v>308</v>
      </c>
      <c r="P158" s="5" t="s">
        <v>386</v>
      </c>
      <c r="Q158" s="5"/>
      <c r="R158" s="5" t="s">
        <v>3193</v>
      </c>
      <c r="S158" s="5" t="s">
        <v>3314</v>
      </c>
      <c r="T158" s="105" t="s">
        <v>3254</v>
      </c>
      <c r="U158" s="105"/>
    </row>
    <row r="159" spans="1:21" ht="45" customHeight="1">
      <c r="A159" s="80">
        <v>10367</v>
      </c>
      <c r="B159" s="5" t="s">
        <v>3304</v>
      </c>
      <c r="C159" s="5"/>
      <c r="D159" s="5" t="s">
        <v>2343</v>
      </c>
      <c r="E159" s="5"/>
      <c r="F159" s="5"/>
      <c r="G159" s="5" t="s">
        <v>3285</v>
      </c>
      <c r="H159" s="7" t="s">
        <v>2344</v>
      </c>
      <c r="I159" s="15" t="s">
        <v>2345</v>
      </c>
      <c r="J159" s="15"/>
      <c r="K159" s="90">
        <f>327000+440000+250000+200000</f>
        <v>1217000</v>
      </c>
      <c r="L159" s="41">
        <f>K159*(1.04^10)</f>
        <v>1801457.2947456255</v>
      </c>
      <c r="M159" s="5" t="s">
        <v>3481</v>
      </c>
      <c r="N159" s="5" t="s">
        <v>3382</v>
      </c>
      <c r="O159" s="5" t="s">
        <v>288</v>
      </c>
      <c r="P159" s="5" t="s">
        <v>385</v>
      </c>
      <c r="Q159" s="5"/>
      <c r="R159" s="5" t="s">
        <v>3314</v>
      </c>
      <c r="S159" s="5" t="s">
        <v>3193</v>
      </c>
      <c r="T159" s="105" t="s">
        <v>3254</v>
      </c>
      <c r="U159" s="105"/>
    </row>
    <row r="160" spans="1:21" ht="45" customHeight="1">
      <c r="A160" s="80">
        <v>10368</v>
      </c>
      <c r="B160" s="5" t="s">
        <v>3304</v>
      </c>
      <c r="C160" s="5"/>
      <c r="D160" s="22" t="s">
        <v>2346</v>
      </c>
      <c r="E160" s="5"/>
      <c r="F160" s="5"/>
      <c r="G160" s="80" t="s">
        <v>3285</v>
      </c>
      <c r="H160" s="20" t="s">
        <v>2347</v>
      </c>
      <c r="I160" s="21" t="s">
        <v>2348</v>
      </c>
      <c r="J160" s="21"/>
      <c r="K160" s="90">
        <v>1163835</v>
      </c>
      <c r="L160" s="41">
        <f>K160*(1.04^10)</f>
        <v>1722760.1073379416</v>
      </c>
      <c r="M160" s="5" t="s">
        <v>3481</v>
      </c>
      <c r="N160" s="5" t="s">
        <v>3382</v>
      </c>
      <c r="O160" s="5" t="s">
        <v>288</v>
      </c>
      <c r="P160" s="5" t="s">
        <v>386</v>
      </c>
      <c r="Q160" s="5"/>
      <c r="R160" s="5" t="s">
        <v>3258</v>
      </c>
      <c r="S160" s="5" t="s">
        <v>3347</v>
      </c>
      <c r="T160" s="105" t="s">
        <v>3254</v>
      </c>
      <c r="U160" s="105"/>
    </row>
    <row r="161" spans="1:21" ht="45" customHeight="1">
      <c r="A161" s="80">
        <v>10370</v>
      </c>
      <c r="B161" s="5" t="s">
        <v>3304</v>
      </c>
      <c r="C161" s="5"/>
      <c r="D161" s="5" t="s">
        <v>2349</v>
      </c>
      <c r="E161" s="5"/>
      <c r="F161" s="5"/>
      <c r="G161" s="80" t="s">
        <v>3285</v>
      </c>
      <c r="H161" s="7" t="s">
        <v>2350</v>
      </c>
      <c r="I161" s="15" t="s">
        <v>2351</v>
      </c>
      <c r="J161" s="15"/>
      <c r="K161" s="90">
        <v>3000000</v>
      </c>
      <c r="L161" s="41">
        <f>K161*(1.04^10)</f>
        <v>4440732.854755034</v>
      </c>
      <c r="M161" s="5" t="s">
        <v>3481</v>
      </c>
      <c r="N161" s="5" t="s">
        <v>3382</v>
      </c>
      <c r="O161" s="5" t="s">
        <v>288</v>
      </c>
      <c r="P161" s="5" t="s">
        <v>385</v>
      </c>
      <c r="Q161" s="5"/>
      <c r="R161" s="5" t="s">
        <v>290</v>
      </c>
      <c r="S161" s="5"/>
      <c r="T161" s="105" t="s">
        <v>3254</v>
      </c>
      <c r="U161" s="105" t="s">
        <v>3254</v>
      </c>
    </row>
    <row r="162" spans="1:21" ht="45" customHeight="1">
      <c r="A162" s="80">
        <v>10371</v>
      </c>
      <c r="B162" s="5" t="s">
        <v>3304</v>
      </c>
      <c r="C162" s="5"/>
      <c r="D162" s="5" t="s">
        <v>2352</v>
      </c>
      <c r="E162" s="5"/>
      <c r="F162" s="5"/>
      <c r="G162" s="5" t="s">
        <v>2695</v>
      </c>
      <c r="H162" s="7" t="s">
        <v>2353</v>
      </c>
      <c r="I162" s="15" t="s">
        <v>2354</v>
      </c>
      <c r="J162" s="15"/>
      <c r="K162" s="90">
        <v>59000000</v>
      </c>
      <c r="L162" s="41">
        <f>K162*(1.04^18)</f>
        <v>119523174.40733345</v>
      </c>
      <c r="M162" s="5" t="s">
        <v>3482</v>
      </c>
      <c r="N162" s="5" t="s">
        <v>3382</v>
      </c>
      <c r="O162" s="5" t="s">
        <v>3417</v>
      </c>
      <c r="P162" s="5" t="s">
        <v>385</v>
      </c>
      <c r="Q162" s="5"/>
      <c r="R162" s="5" t="s">
        <v>3193</v>
      </c>
      <c r="S162" s="5" t="s">
        <v>3314</v>
      </c>
      <c r="T162" s="105" t="s">
        <v>3254</v>
      </c>
      <c r="U162" s="105"/>
    </row>
    <row r="163" spans="1:21" ht="45" customHeight="1">
      <c r="A163" s="80">
        <v>10373</v>
      </c>
      <c r="B163" s="5" t="s">
        <v>3304</v>
      </c>
      <c r="C163" s="5"/>
      <c r="D163" s="5" t="s">
        <v>2355</v>
      </c>
      <c r="E163" s="5"/>
      <c r="F163" s="5"/>
      <c r="G163" s="80" t="s">
        <v>3285</v>
      </c>
      <c r="H163" s="7" t="s">
        <v>2356</v>
      </c>
      <c r="I163" s="15" t="s">
        <v>2357</v>
      </c>
      <c r="J163" s="15"/>
      <c r="K163" s="90">
        <v>480000</v>
      </c>
      <c r="L163" s="41">
        <f>K163*(1.04^10)</f>
        <v>710517.2567608054</v>
      </c>
      <c r="M163" s="5" t="s">
        <v>3481</v>
      </c>
      <c r="N163" s="5" t="s">
        <v>3382</v>
      </c>
      <c r="O163" s="5" t="s">
        <v>308</v>
      </c>
      <c r="P163" s="5" t="s">
        <v>385</v>
      </c>
      <c r="Q163" s="5"/>
      <c r="R163" s="5" t="s">
        <v>290</v>
      </c>
      <c r="S163" s="5" t="s">
        <v>3193</v>
      </c>
      <c r="T163" s="105"/>
      <c r="U163" s="105"/>
    </row>
    <row r="164" spans="1:21" ht="45" customHeight="1">
      <c r="A164" s="80">
        <v>10374</v>
      </c>
      <c r="B164" s="5" t="s">
        <v>3304</v>
      </c>
      <c r="C164" s="5"/>
      <c r="D164" s="5" t="s">
        <v>2320</v>
      </c>
      <c r="E164" s="5"/>
      <c r="F164" s="5"/>
      <c r="G164" s="80" t="s">
        <v>3175</v>
      </c>
      <c r="H164" s="20" t="s">
        <v>2321</v>
      </c>
      <c r="I164" s="15" t="s">
        <v>2322</v>
      </c>
      <c r="J164" s="15"/>
      <c r="K164" s="90">
        <v>7000000</v>
      </c>
      <c r="L164" s="41">
        <f>K164*(1.04^10)</f>
        <v>10361709.994428413</v>
      </c>
      <c r="M164" s="5" t="s">
        <v>3481</v>
      </c>
      <c r="N164" s="5" t="s">
        <v>3088</v>
      </c>
      <c r="O164" s="5" t="s">
        <v>308</v>
      </c>
      <c r="P164" s="5" t="s">
        <v>386</v>
      </c>
      <c r="Q164" s="5"/>
      <c r="R164" s="5" t="s">
        <v>3193</v>
      </c>
      <c r="S164" s="5" t="s">
        <v>3314</v>
      </c>
      <c r="T164" s="105" t="s">
        <v>3254</v>
      </c>
      <c r="U164" s="105"/>
    </row>
    <row r="165" spans="1:21" ht="45" customHeight="1">
      <c r="A165" s="80">
        <v>10375</v>
      </c>
      <c r="B165" s="5" t="s">
        <v>3304</v>
      </c>
      <c r="C165" s="5"/>
      <c r="D165" s="5" t="s">
        <v>2358</v>
      </c>
      <c r="E165" s="5"/>
      <c r="F165" s="5"/>
      <c r="G165" s="80" t="s">
        <v>3285</v>
      </c>
      <c r="H165" s="20" t="s">
        <v>2301</v>
      </c>
      <c r="I165" s="23" t="s">
        <v>2302</v>
      </c>
      <c r="J165" s="23"/>
      <c r="K165" s="90">
        <v>8200000</v>
      </c>
      <c r="L165" s="41">
        <f>K165*(1.04^10)</f>
        <v>12138003.136330426</v>
      </c>
      <c r="M165" s="5" t="s">
        <v>3481</v>
      </c>
      <c r="N165" s="5" t="s">
        <v>3382</v>
      </c>
      <c r="O165" s="5" t="s">
        <v>3310</v>
      </c>
      <c r="P165" s="5" t="s">
        <v>386</v>
      </c>
      <c r="Q165" s="5"/>
      <c r="R165" s="5" t="s">
        <v>3193</v>
      </c>
      <c r="S165" s="5" t="s">
        <v>3314</v>
      </c>
      <c r="T165" s="105" t="s">
        <v>3254</v>
      </c>
      <c r="U165" s="105"/>
    </row>
    <row r="166" spans="1:21" ht="45" customHeight="1">
      <c r="A166" s="80">
        <v>10376</v>
      </c>
      <c r="B166" s="5" t="s">
        <v>1610</v>
      </c>
      <c r="C166" s="5"/>
      <c r="D166" s="5" t="s">
        <v>2303</v>
      </c>
      <c r="E166" s="5" t="s">
        <v>2304</v>
      </c>
      <c r="F166" s="5" t="s">
        <v>3470</v>
      </c>
      <c r="G166" s="5" t="s">
        <v>3170</v>
      </c>
      <c r="H166" s="20" t="s">
        <v>2305</v>
      </c>
      <c r="I166" s="15" t="s">
        <v>2306</v>
      </c>
      <c r="J166" s="15"/>
      <c r="K166" s="90">
        <v>14859000</v>
      </c>
      <c r="L166" s="41">
        <f>K166*(1.04^10)</f>
        <v>21994949.829601683</v>
      </c>
      <c r="M166" s="5" t="s">
        <v>3481</v>
      </c>
      <c r="N166" s="5" t="s">
        <v>3382</v>
      </c>
      <c r="O166" s="5" t="s">
        <v>298</v>
      </c>
      <c r="P166" s="5" t="s">
        <v>385</v>
      </c>
      <c r="Q166" s="5"/>
      <c r="R166" s="5" t="s">
        <v>3193</v>
      </c>
      <c r="S166" s="5" t="s">
        <v>3314</v>
      </c>
      <c r="T166" s="105"/>
      <c r="U166" s="105"/>
    </row>
    <row r="167" spans="1:21" ht="45" customHeight="1">
      <c r="A167" s="80">
        <v>10377</v>
      </c>
      <c r="B167" s="5" t="s">
        <v>3304</v>
      </c>
      <c r="C167" s="5"/>
      <c r="D167" s="5" t="s">
        <v>2307</v>
      </c>
      <c r="E167" s="5"/>
      <c r="F167" s="5"/>
      <c r="G167" s="80" t="s">
        <v>3285</v>
      </c>
      <c r="H167" s="20" t="s">
        <v>2308</v>
      </c>
      <c r="I167" s="15" t="s">
        <v>2309</v>
      </c>
      <c r="J167" s="15"/>
      <c r="K167" s="90">
        <v>0</v>
      </c>
      <c r="L167" s="41">
        <f>K167*(1.04^18)</f>
        <v>0</v>
      </c>
      <c r="M167" s="5" t="s">
        <v>3481</v>
      </c>
      <c r="N167" s="5" t="s">
        <v>3382</v>
      </c>
      <c r="O167" s="5" t="s">
        <v>3348</v>
      </c>
      <c r="P167" s="5" t="s">
        <v>385</v>
      </c>
      <c r="Q167" s="5"/>
      <c r="R167" s="5" t="s">
        <v>290</v>
      </c>
      <c r="S167" s="5" t="s">
        <v>3193</v>
      </c>
      <c r="T167" s="105"/>
      <c r="U167" s="105"/>
    </row>
    <row r="168" spans="1:21" ht="45" customHeight="1">
      <c r="A168" s="80">
        <v>10378</v>
      </c>
      <c r="B168" s="5" t="s">
        <v>3304</v>
      </c>
      <c r="C168" s="5"/>
      <c r="D168" s="5" t="s">
        <v>2310</v>
      </c>
      <c r="E168" s="5" t="s">
        <v>2830</v>
      </c>
      <c r="F168" s="5" t="s">
        <v>2311</v>
      </c>
      <c r="G168" s="80" t="s">
        <v>3170</v>
      </c>
      <c r="H168" s="7" t="s">
        <v>2312</v>
      </c>
      <c r="I168" s="15" t="s">
        <v>2313</v>
      </c>
      <c r="J168" s="15"/>
      <c r="K168" s="90">
        <v>3649084</v>
      </c>
      <c r="L168" s="41">
        <f>K168*(1.04^10)</f>
        <v>5401535.736186973</v>
      </c>
      <c r="M168" s="5" t="s">
        <v>3481</v>
      </c>
      <c r="N168" s="5" t="s">
        <v>3382</v>
      </c>
      <c r="O168" s="5" t="s">
        <v>308</v>
      </c>
      <c r="P168" s="5" t="s">
        <v>385</v>
      </c>
      <c r="Q168" s="5"/>
      <c r="R168" s="5" t="s">
        <v>3193</v>
      </c>
      <c r="S168" s="5" t="s">
        <v>3314</v>
      </c>
      <c r="T168" s="105"/>
      <c r="U168" s="105"/>
    </row>
    <row r="169" spans="1:21" ht="45" customHeight="1">
      <c r="A169" s="80">
        <v>10379</v>
      </c>
      <c r="B169" s="5" t="s">
        <v>3304</v>
      </c>
      <c r="C169" s="5"/>
      <c r="D169" s="22" t="s">
        <v>2314</v>
      </c>
      <c r="E169" s="5"/>
      <c r="F169" s="5"/>
      <c r="G169" s="5" t="s">
        <v>3170</v>
      </c>
      <c r="H169" s="20" t="s">
        <v>2315</v>
      </c>
      <c r="I169" s="21" t="s">
        <v>2316</v>
      </c>
      <c r="J169" s="21"/>
      <c r="K169" s="90">
        <v>13644200</v>
      </c>
      <c r="L169" s="41">
        <f>K169*(1.04^18)</f>
        <v>27640645.69912778</v>
      </c>
      <c r="M169" s="5" t="s">
        <v>3482</v>
      </c>
      <c r="N169" s="5" t="s">
        <v>3382</v>
      </c>
      <c r="O169" s="5" t="s">
        <v>308</v>
      </c>
      <c r="P169" s="5" t="s">
        <v>385</v>
      </c>
      <c r="Q169" s="5"/>
      <c r="R169" s="5" t="s">
        <v>3193</v>
      </c>
      <c r="S169" s="5" t="s">
        <v>3314</v>
      </c>
      <c r="T169" s="105" t="s">
        <v>3254</v>
      </c>
      <c r="U169" s="105" t="s">
        <v>3254</v>
      </c>
    </row>
    <row r="170" spans="1:21" ht="45" customHeight="1">
      <c r="A170" s="80">
        <v>10380</v>
      </c>
      <c r="B170" s="5" t="s">
        <v>3304</v>
      </c>
      <c r="C170" s="5"/>
      <c r="D170" s="5" t="s">
        <v>2317</v>
      </c>
      <c r="E170" s="5"/>
      <c r="F170" s="5"/>
      <c r="G170" s="80" t="s">
        <v>3285</v>
      </c>
      <c r="H170" s="20" t="s">
        <v>2318</v>
      </c>
      <c r="I170" s="15" t="s">
        <v>2319</v>
      </c>
      <c r="J170" s="15"/>
      <c r="K170" s="90">
        <v>0</v>
      </c>
      <c r="L170" s="41">
        <f aca="true" t="shared" si="8" ref="L170:L176">K170*(1.04^10)</f>
        <v>0</v>
      </c>
      <c r="M170" s="5" t="s">
        <v>3481</v>
      </c>
      <c r="N170" s="5" t="s">
        <v>3382</v>
      </c>
      <c r="O170" s="5" t="s">
        <v>288</v>
      </c>
      <c r="P170" s="5" t="s">
        <v>386</v>
      </c>
      <c r="Q170" s="5"/>
      <c r="R170" s="5" t="s">
        <v>292</v>
      </c>
      <c r="S170" s="5" t="s">
        <v>3193</v>
      </c>
      <c r="T170" s="105"/>
      <c r="U170" s="105"/>
    </row>
    <row r="171" spans="1:21" ht="45" customHeight="1">
      <c r="A171" s="80">
        <v>10382</v>
      </c>
      <c r="B171" s="5" t="s">
        <v>2889</v>
      </c>
      <c r="C171" s="5" t="s">
        <v>2889</v>
      </c>
      <c r="D171" s="5" t="s">
        <v>2890</v>
      </c>
      <c r="E171" s="5" t="s">
        <v>2891</v>
      </c>
      <c r="F171" s="5" t="s">
        <v>2892</v>
      </c>
      <c r="G171" s="5" t="s">
        <v>3171</v>
      </c>
      <c r="H171" s="7" t="s">
        <v>185</v>
      </c>
      <c r="I171" s="7" t="s">
        <v>2893</v>
      </c>
      <c r="J171" s="5"/>
      <c r="K171" s="41">
        <v>3150000</v>
      </c>
      <c r="L171" s="41">
        <f t="shared" si="8"/>
        <v>4662769.497492786</v>
      </c>
      <c r="M171" s="5" t="s">
        <v>3481</v>
      </c>
      <c r="N171" s="5" t="s">
        <v>3382</v>
      </c>
      <c r="O171" s="5" t="s">
        <v>304</v>
      </c>
      <c r="P171" s="5" t="s">
        <v>386</v>
      </c>
      <c r="Q171" s="5"/>
      <c r="R171" s="5" t="s">
        <v>3314</v>
      </c>
      <c r="S171" s="5" t="s">
        <v>3258</v>
      </c>
      <c r="T171" s="105" t="s">
        <v>3254</v>
      </c>
      <c r="U171" s="105" t="s">
        <v>3254</v>
      </c>
    </row>
    <row r="172" spans="1:21" ht="45" customHeight="1">
      <c r="A172" s="80">
        <v>10384</v>
      </c>
      <c r="B172" s="5" t="s">
        <v>2889</v>
      </c>
      <c r="C172" s="5" t="s">
        <v>2889</v>
      </c>
      <c r="D172" s="5" t="s">
        <v>2817</v>
      </c>
      <c r="E172" s="5" t="s">
        <v>3130</v>
      </c>
      <c r="F172" s="5" t="s">
        <v>3198</v>
      </c>
      <c r="G172" s="5" t="s">
        <v>3171</v>
      </c>
      <c r="H172" s="7" t="s">
        <v>2818</v>
      </c>
      <c r="I172" s="5" t="s">
        <v>2819</v>
      </c>
      <c r="J172" s="5"/>
      <c r="K172" s="92">
        <v>5800000</v>
      </c>
      <c r="L172" s="41">
        <f t="shared" si="8"/>
        <v>8585416.852526398</v>
      </c>
      <c r="M172" s="5" t="s">
        <v>3481</v>
      </c>
      <c r="N172" s="5" t="s">
        <v>3382</v>
      </c>
      <c r="O172" s="5" t="s">
        <v>304</v>
      </c>
      <c r="P172" s="5" t="s">
        <v>385</v>
      </c>
      <c r="Q172" s="5"/>
      <c r="R172" s="5" t="s">
        <v>3314</v>
      </c>
      <c r="S172" s="5" t="s">
        <v>3258</v>
      </c>
      <c r="T172" s="105" t="s">
        <v>3254</v>
      </c>
      <c r="U172" s="105" t="s">
        <v>3254</v>
      </c>
    </row>
    <row r="173" spans="1:21" ht="45" customHeight="1">
      <c r="A173" s="80">
        <v>10385</v>
      </c>
      <c r="B173" s="5" t="s">
        <v>2889</v>
      </c>
      <c r="C173" s="5" t="s">
        <v>2889</v>
      </c>
      <c r="D173" s="5" t="s">
        <v>186</v>
      </c>
      <c r="E173" s="5" t="s">
        <v>2820</v>
      </c>
      <c r="F173" s="5" t="s">
        <v>2821</v>
      </c>
      <c r="G173" s="5" t="s">
        <v>3171</v>
      </c>
      <c r="H173" s="7" t="s">
        <v>2822</v>
      </c>
      <c r="I173" s="5" t="s">
        <v>187</v>
      </c>
      <c r="J173" s="5"/>
      <c r="K173" s="41">
        <v>1080900</v>
      </c>
      <c r="L173" s="41">
        <f t="shared" si="8"/>
        <v>1599996.0475682386</v>
      </c>
      <c r="M173" s="5" t="s">
        <v>3481</v>
      </c>
      <c r="N173" s="5" t="s">
        <v>3382</v>
      </c>
      <c r="O173" s="5" t="s">
        <v>3089</v>
      </c>
      <c r="P173" s="5" t="s">
        <v>386</v>
      </c>
      <c r="Q173" s="5"/>
      <c r="R173" s="5" t="s">
        <v>3314</v>
      </c>
      <c r="S173" s="5" t="s">
        <v>3258</v>
      </c>
      <c r="T173" s="105"/>
      <c r="U173" s="105"/>
    </row>
    <row r="174" spans="1:21" ht="45" customHeight="1">
      <c r="A174" s="80">
        <v>10386</v>
      </c>
      <c r="B174" s="5" t="s">
        <v>293</v>
      </c>
      <c r="C174" s="5" t="s">
        <v>293</v>
      </c>
      <c r="D174" s="5" t="s">
        <v>2747</v>
      </c>
      <c r="E174" s="5" t="s">
        <v>188</v>
      </c>
      <c r="F174" s="5" t="s">
        <v>189</v>
      </c>
      <c r="G174" s="5" t="s">
        <v>3171</v>
      </c>
      <c r="H174" s="7" t="s">
        <v>190</v>
      </c>
      <c r="I174" s="5" t="s">
        <v>2748</v>
      </c>
      <c r="J174" s="5"/>
      <c r="K174" s="41">
        <v>11500000</v>
      </c>
      <c r="L174" s="41">
        <f t="shared" si="8"/>
        <v>17022809.276560962</v>
      </c>
      <c r="M174" s="5" t="s">
        <v>3481</v>
      </c>
      <c r="N174" s="5" t="s">
        <v>3382</v>
      </c>
      <c r="O174" s="5" t="s">
        <v>3417</v>
      </c>
      <c r="P174" s="5" t="s">
        <v>386</v>
      </c>
      <c r="Q174" s="5"/>
      <c r="R174" s="5" t="s">
        <v>3314</v>
      </c>
      <c r="S174" s="5" t="s">
        <v>3258</v>
      </c>
      <c r="T174" s="105" t="s">
        <v>3254</v>
      </c>
      <c r="U174" s="105"/>
    </row>
    <row r="175" spans="1:21" ht="55.5" customHeight="1">
      <c r="A175" s="39">
        <v>10387</v>
      </c>
      <c r="B175" s="5" t="s">
        <v>2889</v>
      </c>
      <c r="C175" s="5" t="s">
        <v>2889</v>
      </c>
      <c r="D175" s="5" t="s">
        <v>2823</v>
      </c>
      <c r="E175" s="5" t="s">
        <v>2824</v>
      </c>
      <c r="F175" s="5" t="s">
        <v>2820</v>
      </c>
      <c r="G175" s="5" t="s">
        <v>3175</v>
      </c>
      <c r="H175" s="7" t="s">
        <v>2822</v>
      </c>
      <c r="I175" s="7" t="s">
        <v>2825</v>
      </c>
      <c r="J175" s="5"/>
      <c r="K175" s="101">
        <v>2300000</v>
      </c>
      <c r="L175" s="41">
        <f t="shared" si="8"/>
        <v>3404561.8553121923</v>
      </c>
      <c r="M175" s="37" t="s">
        <v>3481</v>
      </c>
      <c r="N175" s="5" t="s">
        <v>3382</v>
      </c>
      <c r="O175" s="5" t="s">
        <v>3089</v>
      </c>
      <c r="P175" s="5" t="s">
        <v>386</v>
      </c>
      <c r="Q175" s="5"/>
      <c r="R175" s="5" t="s">
        <v>3314</v>
      </c>
      <c r="S175" s="5" t="s">
        <v>3258</v>
      </c>
      <c r="T175" s="105"/>
      <c r="U175" s="105" t="s">
        <v>3254</v>
      </c>
    </row>
    <row r="176" spans="1:21" ht="60.75" customHeight="1">
      <c r="A176" s="39">
        <v>10388</v>
      </c>
      <c r="B176" s="5" t="s">
        <v>2889</v>
      </c>
      <c r="C176" s="5" t="s">
        <v>2889</v>
      </c>
      <c r="D176" s="5" t="s">
        <v>2826</v>
      </c>
      <c r="E176" s="5" t="s">
        <v>2827</v>
      </c>
      <c r="F176" s="5" t="s">
        <v>2828</v>
      </c>
      <c r="G176" s="5" t="s">
        <v>3172</v>
      </c>
      <c r="H176" s="7" t="s">
        <v>2822</v>
      </c>
      <c r="I176" s="7" t="s">
        <v>2829</v>
      </c>
      <c r="J176" s="5"/>
      <c r="K176" s="101">
        <v>1400000</v>
      </c>
      <c r="L176" s="41">
        <f t="shared" si="8"/>
        <v>2072341.9988856823</v>
      </c>
      <c r="M176" s="37" t="s">
        <v>3481</v>
      </c>
      <c r="N176" s="5" t="s">
        <v>3382</v>
      </c>
      <c r="O176" s="5" t="s">
        <v>305</v>
      </c>
      <c r="P176" s="5" t="s">
        <v>386</v>
      </c>
      <c r="Q176" s="5"/>
      <c r="R176" s="5" t="s">
        <v>3314</v>
      </c>
      <c r="S176" s="5" t="s">
        <v>3258</v>
      </c>
      <c r="T176" s="105"/>
      <c r="U176" s="105" t="s">
        <v>3254</v>
      </c>
    </row>
    <row r="177" spans="1:21" ht="45" customHeight="1">
      <c r="A177" s="80">
        <v>10389</v>
      </c>
      <c r="B177" s="5" t="s">
        <v>2889</v>
      </c>
      <c r="C177" s="5" t="s">
        <v>2889</v>
      </c>
      <c r="D177" s="5" t="s">
        <v>2826</v>
      </c>
      <c r="E177" s="5" t="s">
        <v>2828</v>
      </c>
      <c r="F177" s="5" t="s">
        <v>2830</v>
      </c>
      <c r="G177" s="5" t="s">
        <v>3172</v>
      </c>
      <c r="H177" s="7" t="s">
        <v>2822</v>
      </c>
      <c r="I177" s="18" t="s">
        <v>2831</v>
      </c>
      <c r="J177" s="5"/>
      <c r="K177" s="102">
        <v>2267000</v>
      </c>
      <c r="L177" s="41">
        <f>K177*(1.04^18)</f>
        <v>4592526.040363135</v>
      </c>
      <c r="M177" s="38" t="s">
        <v>3482</v>
      </c>
      <c r="N177" s="5" t="s">
        <v>3382</v>
      </c>
      <c r="O177" s="5" t="s">
        <v>3310</v>
      </c>
      <c r="P177" s="5" t="s">
        <v>386</v>
      </c>
      <c r="Q177" s="5"/>
      <c r="R177" s="5" t="s">
        <v>3314</v>
      </c>
      <c r="S177" s="5" t="s">
        <v>3258</v>
      </c>
      <c r="T177" s="105"/>
      <c r="U177" s="105"/>
    </row>
    <row r="178" spans="1:21" ht="45" customHeight="1">
      <c r="A178" s="80">
        <v>10390</v>
      </c>
      <c r="B178" s="5" t="s">
        <v>2889</v>
      </c>
      <c r="C178" s="5" t="s">
        <v>2889</v>
      </c>
      <c r="D178" s="5" t="s">
        <v>2832</v>
      </c>
      <c r="E178" s="5" t="s">
        <v>2833</v>
      </c>
      <c r="F178" s="5" t="s">
        <v>2834</v>
      </c>
      <c r="G178" s="5" t="s">
        <v>3171</v>
      </c>
      <c r="H178" s="7" t="s">
        <v>2822</v>
      </c>
      <c r="I178" s="5" t="s">
        <v>191</v>
      </c>
      <c r="J178" s="5"/>
      <c r="K178" s="92">
        <v>8297000</v>
      </c>
      <c r="L178" s="41">
        <f>K178*(1.04^28)</f>
        <v>24880241.43925529</v>
      </c>
      <c r="M178" s="5" t="s">
        <v>3483</v>
      </c>
      <c r="N178" s="5" t="s">
        <v>3382</v>
      </c>
      <c r="O178" s="5" t="s">
        <v>304</v>
      </c>
      <c r="P178" s="5" t="s">
        <v>386</v>
      </c>
      <c r="Q178" s="5"/>
      <c r="R178" s="5" t="s">
        <v>3314</v>
      </c>
      <c r="S178" s="5" t="s">
        <v>3258</v>
      </c>
      <c r="T178" s="105"/>
      <c r="U178" s="105" t="s">
        <v>3254</v>
      </c>
    </row>
    <row r="179" spans="1:21" ht="45" customHeight="1">
      <c r="A179" s="80">
        <v>10391</v>
      </c>
      <c r="B179" s="5" t="s">
        <v>2889</v>
      </c>
      <c r="C179" s="5" t="s">
        <v>2889</v>
      </c>
      <c r="D179" s="5" t="s">
        <v>2835</v>
      </c>
      <c r="E179" s="5" t="s">
        <v>2836</v>
      </c>
      <c r="F179" s="5" t="s">
        <v>2827</v>
      </c>
      <c r="G179" s="5" t="s">
        <v>3172</v>
      </c>
      <c r="H179" s="7" t="s">
        <v>2822</v>
      </c>
      <c r="I179" s="5" t="s">
        <v>192</v>
      </c>
      <c r="J179" s="5"/>
      <c r="K179" s="41">
        <v>6151000</v>
      </c>
      <c r="L179" s="41">
        <f>K179*(1.04^28)</f>
        <v>18445024.11629014</v>
      </c>
      <c r="M179" s="5" t="s">
        <v>3483</v>
      </c>
      <c r="N179" s="5" t="s">
        <v>3382</v>
      </c>
      <c r="O179" s="5" t="s">
        <v>225</v>
      </c>
      <c r="P179" s="5" t="s">
        <v>386</v>
      </c>
      <c r="Q179" s="5"/>
      <c r="R179" s="5" t="s">
        <v>3314</v>
      </c>
      <c r="S179" s="5" t="s">
        <v>3258</v>
      </c>
      <c r="T179" s="105" t="s">
        <v>3254</v>
      </c>
      <c r="U179" s="105"/>
    </row>
    <row r="180" spans="1:21" ht="45" customHeight="1">
      <c r="A180" s="80">
        <v>10394</v>
      </c>
      <c r="B180" s="5" t="s">
        <v>2889</v>
      </c>
      <c r="C180" s="5" t="s">
        <v>2889</v>
      </c>
      <c r="D180" s="5" t="s">
        <v>2838</v>
      </c>
      <c r="E180" s="5" t="s">
        <v>2840</v>
      </c>
      <c r="F180" s="5"/>
      <c r="G180" s="5" t="s">
        <v>3172</v>
      </c>
      <c r="H180" s="7" t="s">
        <v>2839</v>
      </c>
      <c r="I180" s="7" t="s">
        <v>2841</v>
      </c>
      <c r="J180" s="5"/>
      <c r="K180" s="41">
        <v>7000000</v>
      </c>
      <c r="L180" s="41">
        <f>K180*(1.04^18)</f>
        <v>14180715.60764973</v>
      </c>
      <c r="M180" s="5" t="s">
        <v>3482</v>
      </c>
      <c r="N180" s="5" t="s">
        <v>3382</v>
      </c>
      <c r="O180" s="5" t="s">
        <v>3310</v>
      </c>
      <c r="P180" s="5" t="s">
        <v>386</v>
      </c>
      <c r="Q180" s="5"/>
      <c r="R180" s="5" t="s">
        <v>3193</v>
      </c>
      <c r="S180" s="5" t="s">
        <v>3258</v>
      </c>
      <c r="T180" s="105" t="s">
        <v>3254</v>
      </c>
      <c r="U180" s="105"/>
    </row>
    <row r="181" spans="1:21" ht="45" customHeight="1">
      <c r="A181" s="80">
        <v>10395</v>
      </c>
      <c r="B181" s="5" t="s">
        <v>2889</v>
      </c>
      <c r="C181" s="5" t="s">
        <v>2889</v>
      </c>
      <c r="D181" s="5" t="s">
        <v>193</v>
      </c>
      <c r="E181" s="5" t="s">
        <v>2842</v>
      </c>
      <c r="F181" s="5"/>
      <c r="G181" s="5" t="s">
        <v>3173</v>
      </c>
      <c r="H181" s="7" t="s">
        <v>2839</v>
      </c>
      <c r="I181" s="7" t="s">
        <v>2843</v>
      </c>
      <c r="J181" s="5"/>
      <c r="K181" s="41">
        <v>7000000</v>
      </c>
      <c r="L181" s="41">
        <f>K181*(1.04^28)</f>
        <v>20990923.234275885</v>
      </c>
      <c r="M181" s="5" t="s">
        <v>3483</v>
      </c>
      <c r="N181" s="5" t="s">
        <v>3382</v>
      </c>
      <c r="O181" s="5" t="s">
        <v>3417</v>
      </c>
      <c r="P181" s="5" t="s">
        <v>386</v>
      </c>
      <c r="Q181" s="5"/>
      <c r="R181" s="5" t="s">
        <v>3314</v>
      </c>
      <c r="S181" s="5" t="s">
        <v>3258</v>
      </c>
      <c r="T181" s="105" t="s">
        <v>3254</v>
      </c>
      <c r="U181" s="105"/>
    </row>
    <row r="182" spans="1:21" ht="45" customHeight="1">
      <c r="A182" s="80">
        <v>10396</v>
      </c>
      <c r="B182" s="5" t="s">
        <v>2889</v>
      </c>
      <c r="C182" s="5" t="s">
        <v>2889</v>
      </c>
      <c r="D182" s="5" t="s">
        <v>2844</v>
      </c>
      <c r="E182" s="5" t="s">
        <v>2845</v>
      </c>
      <c r="F182" s="5" t="s">
        <v>194</v>
      </c>
      <c r="G182" s="5" t="s">
        <v>3369</v>
      </c>
      <c r="H182" s="7" t="s">
        <v>195</v>
      </c>
      <c r="I182" s="7" t="s">
        <v>2846</v>
      </c>
      <c r="J182" s="5"/>
      <c r="K182" s="41">
        <v>45000000</v>
      </c>
      <c r="L182" s="41">
        <f>K182*(1.04^18)</f>
        <v>91161743.19203399</v>
      </c>
      <c r="M182" s="5" t="s">
        <v>3482</v>
      </c>
      <c r="N182" s="5" t="s">
        <v>3382</v>
      </c>
      <c r="O182" s="5" t="s">
        <v>3348</v>
      </c>
      <c r="P182" s="5" t="s">
        <v>385</v>
      </c>
      <c r="Q182" s="5"/>
      <c r="R182" s="5" t="s">
        <v>3193</v>
      </c>
      <c r="S182" s="5" t="s">
        <v>3314</v>
      </c>
      <c r="T182" s="105"/>
      <c r="U182" s="105" t="s">
        <v>3254</v>
      </c>
    </row>
    <row r="183" spans="1:21" ht="45" customHeight="1">
      <c r="A183" s="80">
        <v>10398</v>
      </c>
      <c r="B183" s="5" t="s">
        <v>2889</v>
      </c>
      <c r="C183" s="5" t="s">
        <v>2889</v>
      </c>
      <c r="D183" s="5" t="s">
        <v>2847</v>
      </c>
      <c r="E183" s="5" t="s">
        <v>2848</v>
      </c>
      <c r="F183" s="5" t="s">
        <v>2827</v>
      </c>
      <c r="G183" s="5" t="s">
        <v>3175</v>
      </c>
      <c r="H183" s="7" t="s">
        <v>2849</v>
      </c>
      <c r="I183" s="7" t="s">
        <v>2850</v>
      </c>
      <c r="J183" s="5"/>
      <c r="K183" s="41">
        <v>1573000</v>
      </c>
      <c r="L183" s="41">
        <f>K183*(1.04^10)</f>
        <v>2328424.260176556</v>
      </c>
      <c r="M183" s="5" t="s">
        <v>3481</v>
      </c>
      <c r="N183" s="5" t="s">
        <v>3382</v>
      </c>
      <c r="O183" s="5" t="s">
        <v>3089</v>
      </c>
      <c r="P183" s="5" t="s">
        <v>386</v>
      </c>
      <c r="Q183" s="5"/>
      <c r="R183" s="5" t="s">
        <v>3314</v>
      </c>
      <c r="S183" s="5" t="s">
        <v>3258</v>
      </c>
      <c r="T183" s="105" t="s">
        <v>3254</v>
      </c>
      <c r="U183" s="105"/>
    </row>
    <row r="184" spans="1:21" ht="45" customHeight="1">
      <c r="A184" s="80">
        <v>10399</v>
      </c>
      <c r="B184" s="5" t="s">
        <v>2889</v>
      </c>
      <c r="C184" s="5" t="s">
        <v>2889</v>
      </c>
      <c r="D184" s="5" t="s">
        <v>2851</v>
      </c>
      <c r="E184" s="5" t="s">
        <v>2852</v>
      </c>
      <c r="F184" s="5" t="s">
        <v>2820</v>
      </c>
      <c r="G184" s="5" t="s">
        <v>3497</v>
      </c>
      <c r="H184" s="7" t="s">
        <v>2853</v>
      </c>
      <c r="I184" s="7" t="s">
        <v>159</v>
      </c>
      <c r="J184" s="5"/>
      <c r="K184" s="41">
        <v>7438000</v>
      </c>
      <c r="L184" s="41">
        <f>K184*(1.04^10)</f>
        <v>11010056.991222648</v>
      </c>
      <c r="M184" s="5" t="s">
        <v>3481</v>
      </c>
      <c r="N184" s="5" t="s">
        <v>3382</v>
      </c>
      <c r="O184" s="5" t="s">
        <v>3310</v>
      </c>
      <c r="P184" s="5" t="s">
        <v>386</v>
      </c>
      <c r="Q184" s="5"/>
      <c r="R184" s="5" t="s">
        <v>3314</v>
      </c>
      <c r="S184" s="5" t="s">
        <v>3258</v>
      </c>
      <c r="T184" s="105"/>
      <c r="U184" s="105"/>
    </row>
    <row r="185" spans="1:21" ht="45" customHeight="1">
      <c r="A185" s="80">
        <v>10401</v>
      </c>
      <c r="B185" s="5" t="s">
        <v>2889</v>
      </c>
      <c r="C185" s="5" t="s">
        <v>2889</v>
      </c>
      <c r="D185" s="5" t="s">
        <v>2854</v>
      </c>
      <c r="E185" s="5" t="s">
        <v>2855</v>
      </c>
      <c r="F185" s="5" t="s">
        <v>2856</v>
      </c>
      <c r="G185" s="5" t="s">
        <v>3172</v>
      </c>
      <c r="H185" s="7" t="s">
        <v>2853</v>
      </c>
      <c r="I185" s="7" t="s">
        <v>2774</v>
      </c>
      <c r="J185" s="5"/>
      <c r="K185" s="41">
        <v>14000000</v>
      </c>
      <c r="L185" s="41">
        <f>K185*(1.04^18)</f>
        <v>28361431.21529946</v>
      </c>
      <c r="M185" s="5" t="s">
        <v>3482</v>
      </c>
      <c r="N185" s="5" t="s">
        <v>3382</v>
      </c>
      <c r="O185" s="5" t="s">
        <v>3310</v>
      </c>
      <c r="P185" s="5" t="s">
        <v>385</v>
      </c>
      <c r="Q185" s="5"/>
      <c r="R185" s="5" t="s">
        <v>3314</v>
      </c>
      <c r="S185" s="5" t="s">
        <v>3258</v>
      </c>
      <c r="T185" s="105"/>
      <c r="U185" s="105" t="s">
        <v>3254</v>
      </c>
    </row>
    <row r="186" spans="1:21" ht="45" customHeight="1">
      <c r="A186" s="80">
        <v>10402</v>
      </c>
      <c r="B186" s="5" t="s">
        <v>2889</v>
      </c>
      <c r="C186" s="5" t="s">
        <v>2889</v>
      </c>
      <c r="D186" s="5" t="s">
        <v>2775</v>
      </c>
      <c r="E186" s="5" t="s">
        <v>2828</v>
      </c>
      <c r="F186" s="5" t="s">
        <v>2830</v>
      </c>
      <c r="G186" s="5" t="s">
        <v>3175</v>
      </c>
      <c r="H186" s="7" t="s">
        <v>2776</v>
      </c>
      <c r="I186" s="5" t="s">
        <v>160</v>
      </c>
      <c r="J186" s="5"/>
      <c r="K186" s="41">
        <v>13000000</v>
      </c>
      <c r="L186" s="41">
        <f>K186*(1.04^10)</f>
        <v>19243175.70393848</v>
      </c>
      <c r="M186" s="5" t="s">
        <v>3481</v>
      </c>
      <c r="N186" s="5" t="s">
        <v>3382</v>
      </c>
      <c r="O186" s="5" t="s">
        <v>3310</v>
      </c>
      <c r="P186" s="5" t="s">
        <v>385</v>
      </c>
      <c r="Q186" s="5"/>
      <c r="R186" s="5" t="s">
        <v>3193</v>
      </c>
      <c r="S186" s="5" t="s">
        <v>3314</v>
      </c>
      <c r="T186" s="105"/>
      <c r="U186" s="105"/>
    </row>
    <row r="187" spans="1:21" ht="45" customHeight="1">
      <c r="A187" s="80">
        <v>10403</v>
      </c>
      <c r="B187" s="5" t="s">
        <v>2889</v>
      </c>
      <c r="C187" s="5" t="s">
        <v>2889</v>
      </c>
      <c r="D187" s="5" t="s">
        <v>2777</v>
      </c>
      <c r="E187" s="5" t="s">
        <v>2833</v>
      </c>
      <c r="F187" s="5" t="s">
        <v>2778</v>
      </c>
      <c r="G187" s="5" t="s">
        <v>3170</v>
      </c>
      <c r="H187" s="7" t="s">
        <v>2779</v>
      </c>
      <c r="I187" s="7" t="s">
        <v>2780</v>
      </c>
      <c r="J187" s="5"/>
      <c r="K187" s="41">
        <v>1600000</v>
      </c>
      <c r="L187" s="41">
        <f>K187*(1.04^10)</f>
        <v>2368390.8558693514</v>
      </c>
      <c r="M187" s="5" t="s">
        <v>3481</v>
      </c>
      <c r="N187" s="5" t="s">
        <v>3382</v>
      </c>
      <c r="O187" s="5" t="s">
        <v>2498</v>
      </c>
      <c r="P187" s="5" t="s">
        <v>386</v>
      </c>
      <c r="Q187" s="5"/>
      <c r="R187" s="5" t="s">
        <v>3347</v>
      </c>
      <c r="S187" s="5" t="s">
        <v>3258</v>
      </c>
      <c r="T187" s="105"/>
      <c r="U187" s="105" t="s">
        <v>3254</v>
      </c>
    </row>
    <row r="188" spans="1:21" ht="45" customHeight="1">
      <c r="A188" s="80">
        <v>10404</v>
      </c>
      <c r="B188" s="5" t="s">
        <v>2889</v>
      </c>
      <c r="C188" s="5" t="s">
        <v>2889</v>
      </c>
      <c r="D188" s="5" t="s">
        <v>2781</v>
      </c>
      <c r="E188" s="5" t="s">
        <v>2892</v>
      </c>
      <c r="F188" s="5" t="s">
        <v>2782</v>
      </c>
      <c r="G188" s="5" t="s">
        <v>3285</v>
      </c>
      <c r="H188" s="7" t="s">
        <v>2783</v>
      </c>
      <c r="I188" s="7" t="s">
        <v>2784</v>
      </c>
      <c r="J188" s="5"/>
      <c r="K188" s="41">
        <v>6000000</v>
      </c>
      <c r="L188" s="41">
        <f>K188*(1.04^10)</f>
        <v>8881465.709510067</v>
      </c>
      <c r="M188" s="5" t="s">
        <v>3481</v>
      </c>
      <c r="N188" s="5" t="s">
        <v>3382</v>
      </c>
      <c r="O188" s="5" t="s">
        <v>3348</v>
      </c>
      <c r="P188" s="5" t="s">
        <v>386</v>
      </c>
      <c r="Q188" s="5"/>
      <c r="R188" s="5" t="s">
        <v>3348</v>
      </c>
      <c r="S188" s="5"/>
      <c r="T188" s="105"/>
      <c r="U188" s="105"/>
    </row>
    <row r="189" spans="1:21" ht="45" customHeight="1">
      <c r="A189" s="80">
        <v>10405</v>
      </c>
      <c r="B189" s="5" t="s">
        <v>2889</v>
      </c>
      <c r="C189" s="5" t="s">
        <v>2889</v>
      </c>
      <c r="D189" s="5" t="s">
        <v>2785</v>
      </c>
      <c r="E189" s="5" t="s">
        <v>2837</v>
      </c>
      <c r="F189" s="5"/>
      <c r="G189" s="5" t="s">
        <v>3175</v>
      </c>
      <c r="H189" s="7" t="s">
        <v>2786</v>
      </c>
      <c r="I189" s="7" t="s">
        <v>2787</v>
      </c>
      <c r="J189" s="5"/>
      <c r="K189" s="41">
        <v>1940000</v>
      </c>
      <c r="L189" s="41">
        <f>K189*(1.04^18)</f>
        <v>3930084.039834354</v>
      </c>
      <c r="M189" s="5" t="s">
        <v>3482</v>
      </c>
      <c r="N189" s="5" t="s">
        <v>3382</v>
      </c>
      <c r="O189" s="5" t="s">
        <v>2383</v>
      </c>
      <c r="P189" s="5" t="s">
        <v>386</v>
      </c>
      <c r="Q189" s="5"/>
      <c r="R189" s="5" t="s">
        <v>3347</v>
      </c>
      <c r="S189" s="5" t="s">
        <v>3258</v>
      </c>
      <c r="T189" s="105"/>
      <c r="U189" s="105"/>
    </row>
    <row r="190" spans="1:21" ht="45" customHeight="1">
      <c r="A190" s="80">
        <v>10406</v>
      </c>
      <c r="B190" s="5" t="s">
        <v>2889</v>
      </c>
      <c r="C190" s="5" t="s">
        <v>2889</v>
      </c>
      <c r="D190" s="5" t="s">
        <v>2890</v>
      </c>
      <c r="E190" s="5" t="s">
        <v>2892</v>
      </c>
      <c r="F190" s="5" t="s">
        <v>2788</v>
      </c>
      <c r="G190" s="5" t="s">
        <v>3171</v>
      </c>
      <c r="H190" s="7" t="s">
        <v>2853</v>
      </c>
      <c r="I190" s="7" t="s">
        <v>2789</v>
      </c>
      <c r="J190" s="5"/>
      <c r="K190" s="41">
        <v>1810000</v>
      </c>
      <c r="L190" s="41">
        <f>K190*(1.04^18)</f>
        <v>3666727.892835145</v>
      </c>
      <c r="M190" s="5" t="s">
        <v>3482</v>
      </c>
      <c r="N190" s="5" t="s">
        <v>3382</v>
      </c>
      <c r="O190" s="5" t="s">
        <v>304</v>
      </c>
      <c r="P190" s="5" t="s">
        <v>386</v>
      </c>
      <c r="Q190" s="5"/>
      <c r="R190" s="5" t="s">
        <v>3314</v>
      </c>
      <c r="S190" s="5" t="s">
        <v>3347</v>
      </c>
      <c r="T190" s="105"/>
      <c r="U190" s="105"/>
    </row>
    <row r="191" spans="1:21" ht="45" customHeight="1">
      <c r="A191" s="80">
        <v>10407</v>
      </c>
      <c r="B191" s="5" t="s">
        <v>2889</v>
      </c>
      <c r="C191" s="5" t="s">
        <v>2889</v>
      </c>
      <c r="D191" s="5" t="s">
        <v>2790</v>
      </c>
      <c r="E191" s="5" t="s">
        <v>2791</v>
      </c>
      <c r="F191" s="5"/>
      <c r="G191" s="5" t="s">
        <v>3285</v>
      </c>
      <c r="H191" s="7" t="s">
        <v>2792</v>
      </c>
      <c r="I191" s="7" t="s">
        <v>2793</v>
      </c>
      <c r="J191" s="5"/>
      <c r="K191" s="41">
        <v>1511000</v>
      </c>
      <c r="L191" s="41">
        <f>K191*(1.04^28)</f>
        <v>4531040.715284409</v>
      </c>
      <c r="M191" s="5" t="s">
        <v>3483</v>
      </c>
      <c r="N191" s="5" t="s">
        <v>3382</v>
      </c>
      <c r="O191" s="5" t="s">
        <v>3348</v>
      </c>
      <c r="P191" s="5" t="s">
        <v>386</v>
      </c>
      <c r="Q191" s="5"/>
      <c r="R191" s="5" t="s">
        <v>3348</v>
      </c>
      <c r="S191" s="5"/>
      <c r="T191" s="105" t="s">
        <v>3254</v>
      </c>
      <c r="U191" s="105"/>
    </row>
    <row r="192" spans="1:21" ht="45" customHeight="1">
      <c r="A192" s="80">
        <v>10408</v>
      </c>
      <c r="B192" s="5" t="s">
        <v>2889</v>
      </c>
      <c r="C192" s="5" t="s">
        <v>2889</v>
      </c>
      <c r="D192" s="5" t="s">
        <v>2794</v>
      </c>
      <c r="E192" s="5" t="s">
        <v>2795</v>
      </c>
      <c r="F192" s="5" t="s">
        <v>2796</v>
      </c>
      <c r="G192" s="5" t="s">
        <v>3348</v>
      </c>
      <c r="H192" s="7" t="s">
        <v>2797</v>
      </c>
      <c r="I192" s="5" t="s">
        <v>2798</v>
      </c>
      <c r="J192" s="5"/>
      <c r="K192" s="92">
        <v>3500000</v>
      </c>
      <c r="L192" s="41">
        <f>K192*(1.04^10)</f>
        <v>5180854.9972142065</v>
      </c>
      <c r="M192" s="5" t="s">
        <v>3481</v>
      </c>
      <c r="N192" s="5" t="s">
        <v>3382</v>
      </c>
      <c r="O192" s="5" t="s">
        <v>3348</v>
      </c>
      <c r="P192" s="5" t="s">
        <v>385</v>
      </c>
      <c r="Q192" s="5"/>
      <c r="R192" s="5" t="s">
        <v>3431</v>
      </c>
      <c r="S192" s="5" t="s">
        <v>3431</v>
      </c>
      <c r="T192" s="105"/>
      <c r="U192" s="105"/>
    </row>
    <row r="193" spans="1:21" ht="45" customHeight="1">
      <c r="A193" s="80">
        <v>10409</v>
      </c>
      <c r="B193" s="5" t="s">
        <v>2889</v>
      </c>
      <c r="C193" s="5" t="s">
        <v>2889</v>
      </c>
      <c r="D193" s="5" t="s">
        <v>2799</v>
      </c>
      <c r="E193" s="5" t="s">
        <v>2800</v>
      </c>
      <c r="F193" s="5" t="s">
        <v>2821</v>
      </c>
      <c r="G193" s="5" t="s">
        <v>3348</v>
      </c>
      <c r="H193" s="7" t="s">
        <v>2801</v>
      </c>
      <c r="I193" s="7" t="s">
        <v>2802</v>
      </c>
      <c r="J193" s="5"/>
      <c r="K193" s="41">
        <v>1400000</v>
      </c>
      <c r="L193" s="41">
        <f>K193*(1.04^18)</f>
        <v>2836143.121529946</v>
      </c>
      <c r="M193" s="5" t="s">
        <v>3482</v>
      </c>
      <c r="N193" s="5" t="s">
        <v>3382</v>
      </c>
      <c r="O193" s="5" t="s">
        <v>3348</v>
      </c>
      <c r="P193" s="5" t="s">
        <v>385</v>
      </c>
      <c r="Q193" s="5"/>
      <c r="R193" s="5" t="s">
        <v>3431</v>
      </c>
      <c r="S193" s="5" t="s">
        <v>3431</v>
      </c>
      <c r="T193" s="105" t="s">
        <v>3254</v>
      </c>
      <c r="U193" s="105"/>
    </row>
    <row r="194" spans="1:21" ht="45" customHeight="1">
      <c r="A194" s="80">
        <v>10410</v>
      </c>
      <c r="B194" s="5" t="s">
        <v>2889</v>
      </c>
      <c r="C194" s="5" t="s">
        <v>2889</v>
      </c>
      <c r="D194" s="5" t="s">
        <v>2815</v>
      </c>
      <c r="E194" s="5"/>
      <c r="F194" s="5"/>
      <c r="G194" s="5" t="s">
        <v>3170</v>
      </c>
      <c r="H194" s="7" t="s">
        <v>2816</v>
      </c>
      <c r="I194" s="7" t="s">
        <v>2737</v>
      </c>
      <c r="J194" s="5"/>
      <c r="K194" s="41">
        <v>22700000</v>
      </c>
      <c r="L194" s="41">
        <f aca="true" t="shared" si="9" ref="L194:L199">K194*(1.04^10)</f>
        <v>33601545.267646424</v>
      </c>
      <c r="M194" s="5" t="s">
        <v>3481</v>
      </c>
      <c r="N194" s="5" t="s">
        <v>3382</v>
      </c>
      <c r="O194" s="5" t="s">
        <v>3195</v>
      </c>
      <c r="P194" s="5" t="s">
        <v>385</v>
      </c>
      <c r="Q194" s="5"/>
      <c r="R194" s="5" t="s">
        <v>3314</v>
      </c>
      <c r="S194" s="5"/>
      <c r="T194" s="105" t="s">
        <v>3254</v>
      </c>
      <c r="U194" s="105" t="s">
        <v>3254</v>
      </c>
    </row>
    <row r="195" spans="1:21" ht="45" customHeight="1">
      <c r="A195" s="80">
        <v>10411</v>
      </c>
      <c r="B195" s="5" t="s">
        <v>2889</v>
      </c>
      <c r="C195" s="5" t="s">
        <v>2889</v>
      </c>
      <c r="D195" s="5" t="s">
        <v>161</v>
      </c>
      <c r="E195" s="5"/>
      <c r="F195" s="5"/>
      <c r="G195" s="5" t="s">
        <v>3170</v>
      </c>
      <c r="H195" s="7" t="s">
        <v>2816</v>
      </c>
      <c r="I195" s="7" t="s">
        <v>1347</v>
      </c>
      <c r="J195" s="5"/>
      <c r="K195" s="41">
        <v>25000000</v>
      </c>
      <c r="L195" s="41">
        <f t="shared" si="9"/>
        <v>37006107.122958615</v>
      </c>
      <c r="M195" s="5" t="s">
        <v>3481</v>
      </c>
      <c r="N195" s="5" t="s">
        <v>3382</v>
      </c>
      <c r="O195" s="5" t="s">
        <v>3195</v>
      </c>
      <c r="P195" s="5" t="s">
        <v>385</v>
      </c>
      <c r="Q195" s="5"/>
      <c r="R195" s="5" t="s">
        <v>3314</v>
      </c>
      <c r="S195" s="5"/>
      <c r="T195" s="105"/>
      <c r="U195" s="105"/>
    </row>
    <row r="196" spans="1:21" ht="45" customHeight="1">
      <c r="A196" s="80">
        <v>10412</v>
      </c>
      <c r="B196" s="5" t="s">
        <v>2889</v>
      </c>
      <c r="C196" s="5" t="s">
        <v>2889</v>
      </c>
      <c r="D196" s="5" t="s">
        <v>162</v>
      </c>
      <c r="E196" s="5"/>
      <c r="F196" s="5"/>
      <c r="G196" s="5" t="s">
        <v>3170</v>
      </c>
      <c r="H196" s="7" t="s">
        <v>2816</v>
      </c>
      <c r="I196" s="7" t="s">
        <v>1273</v>
      </c>
      <c r="J196" s="5"/>
      <c r="K196" s="41">
        <v>25700000</v>
      </c>
      <c r="L196" s="41">
        <f t="shared" si="9"/>
        <v>38042278.12240145</v>
      </c>
      <c r="M196" s="5" t="s">
        <v>3481</v>
      </c>
      <c r="N196" s="5" t="s">
        <v>3382</v>
      </c>
      <c r="O196" s="5" t="s">
        <v>3195</v>
      </c>
      <c r="P196" s="5" t="s">
        <v>385</v>
      </c>
      <c r="Q196" s="5"/>
      <c r="R196" s="5" t="s">
        <v>3314</v>
      </c>
      <c r="S196" s="5"/>
      <c r="T196" s="105"/>
      <c r="U196" s="105"/>
    </row>
    <row r="197" spans="1:21" ht="45" customHeight="1">
      <c r="A197" s="80">
        <v>10413</v>
      </c>
      <c r="B197" s="5" t="s">
        <v>2889</v>
      </c>
      <c r="C197" s="5" t="s">
        <v>2889</v>
      </c>
      <c r="D197" s="5" t="s">
        <v>2738</v>
      </c>
      <c r="E197" s="5"/>
      <c r="F197" s="5"/>
      <c r="G197" s="5" t="s">
        <v>3170</v>
      </c>
      <c r="H197" s="7" t="s">
        <v>2816</v>
      </c>
      <c r="I197" s="7" t="s">
        <v>2737</v>
      </c>
      <c r="J197" s="5"/>
      <c r="K197" s="41">
        <v>13300000</v>
      </c>
      <c r="L197" s="41">
        <f t="shared" si="9"/>
        <v>19687248.989413984</v>
      </c>
      <c r="M197" s="5" t="s">
        <v>3481</v>
      </c>
      <c r="N197" s="5" t="s">
        <v>3382</v>
      </c>
      <c r="O197" s="5" t="s">
        <v>3195</v>
      </c>
      <c r="P197" s="5" t="s">
        <v>385</v>
      </c>
      <c r="Q197" s="5"/>
      <c r="R197" s="5" t="s">
        <v>3314</v>
      </c>
      <c r="S197" s="5"/>
      <c r="T197" s="105" t="s">
        <v>3254</v>
      </c>
      <c r="U197" s="105"/>
    </row>
    <row r="198" spans="1:21" ht="45" customHeight="1">
      <c r="A198" s="80">
        <v>10414</v>
      </c>
      <c r="B198" s="5" t="s">
        <v>2889</v>
      </c>
      <c r="C198" s="5" t="s">
        <v>2889</v>
      </c>
      <c r="D198" s="5" t="s">
        <v>2739</v>
      </c>
      <c r="E198" s="5" t="s">
        <v>2740</v>
      </c>
      <c r="F198" s="5" t="s">
        <v>2911</v>
      </c>
      <c r="G198" s="5" t="s">
        <v>3171</v>
      </c>
      <c r="H198" s="7" t="s">
        <v>1274</v>
      </c>
      <c r="I198" s="7" t="s">
        <v>2741</v>
      </c>
      <c r="J198" s="5"/>
      <c r="K198" s="41">
        <v>58000000</v>
      </c>
      <c r="L198" s="41">
        <f t="shared" si="9"/>
        <v>85854168.52526398</v>
      </c>
      <c r="M198" s="5" t="s">
        <v>3481</v>
      </c>
      <c r="N198" s="5" t="s">
        <v>3382</v>
      </c>
      <c r="O198" s="5" t="s">
        <v>3277</v>
      </c>
      <c r="P198" s="5" t="s">
        <v>385</v>
      </c>
      <c r="Q198" s="5"/>
      <c r="R198" s="5" t="s">
        <v>3314</v>
      </c>
      <c r="S198" s="5"/>
      <c r="T198" s="105"/>
      <c r="U198" s="105"/>
    </row>
    <row r="199" spans="1:21" ht="45" customHeight="1">
      <c r="A199" s="80">
        <v>10419</v>
      </c>
      <c r="B199" s="5" t="s">
        <v>3208</v>
      </c>
      <c r="C199" s="5" t="s">
        <v>3208</v>
      </c>
      <c r="D199" s="5" t="s">
        <v>2749</v>
      </c>
      <c r="E199" s="5" t="s">
        <v>2750</v>
      </c>
      <c r="F199" s="5" t="s">
        <v>2751</v>
      </c>
      <c r="G199" s="5" t="s">
        <v>3285</v>
      </c>
      <c r="H199" s="7" t="s">
        <v>2752</v>
      </c>
      <c r="I199" s="7" t="s">
        <v>2753</v>
      </c>
      <c r="J199" s="5"/>
      <c r="K199" s="41">
        <v>5600000</v>
      </c>
      <c r="L199" s="41">
        <f t="shared" si="9"/>
        <v>8289367.995542729</v>
      </c>
      <c r="M199" s="5" t="s">
        <v>3481</v>
      </c>
      <c r="N199" s="5" t="s">
        <v>3382</v>
      </c>
      <c r="O199" s="5" t="s">
        <v>3013</v>
      </c>
      <c r="P199" s="5" t="s">
        <v>386</v>
      </c>
      <c r="Q199" s="5"/>
      <c r="R199" s="5" t="s">
        <v>3312</v>
      </c>
      <c r="S199" s="5" t="s">
        <v>3312</v>
      </c>
      <c r="T199" s="105"/>
      <c r="U199" s="105"/>
    </row>
    <row r="200" spans="1:21" ht="45" customHeight="1">
      <c r="A200" s="80">
        <v>10420</v>
      </c>
      <c r="B200" s="5" t="s">
        <v>3208</v>
      </c>
      <c r="C200" s="5" t="s">
        <v>3208</v>
      </c>
      <c r="D200" s="5" t="s">
        <v>2754</v>
      </c>
      <c r="E200" s="5" t="s">
        <v>3303</v>
      </c>
      <c r="F200" s="5" t="s">
        <v>3130</v>
      </c>
      <c r="G200" s="5" t="s">
        <v>3172</v>
      </c>
      <c r="H200" s="7" t="s">
        <v>2755</v>
      </c>
      <c r="I200" s="7" t="s">
        <v>2756</v>
      </c>
      <c r="J200" s="5"/>
      <c r="K200" s="41">
        <v>7784844</v>
      </c>
      <c r="L200" s="41">
        <f>K200*(1.04^18)</f>
        <v>15770665.54484548</v>
      </c>
      <c r="M200" s="5" t="s">
        <v>3482</v>
      </c>
      <c r="N200" s="5" t="s">
        <v>3382</v>
      </c>
      <c r="O200" s="5" t="s">
        <v>3417</v>
      </c>
      <c r="P200" s="5" t="s">
        <v>385</v>
      </c>
      <c r="Q200" s="5"/>
      <c r="R200" s="5" t="s">
        <v>3314</v>
      </c>
      <c r="S200" s="5" t="s">
        <v>3347</v>
      </c>
      <c r="T200" s="105"/>
      <c r="U200" s="105"/>
    </row>
    <row r="201" spans="1:21" ht="45" customHeight="1">
      <c r="A201" s="80">
        <v>10421</v>
      </c>
      <c r="B201" s="5" t="s">
        <v>3208</v>
      </c>
      <c r="C201" s="5" t="s">
        <v>3208</v>
      </c>
      <c r="D201" s="5" t="s">
        <v>2757</v>
      </c>
      <c r="E201" s="5" t="s">
        <v>2758</v>
      </c>
      <c r="F201" s="5" t="s">
        <v>2759</v>
      </c>
      <c r="G201" s="5" t="s">
        <v>3170</v>
      </c>
      <c r="H201" s="7" t="s">
        <v>2760</v>
      </c>
      <c r="I201" s="7" t="s">
        <v>2761</v>
      </c>
      <c r="J201" s="5"/>
      <c r="K201" s="41">
        <v>7873990</v>
      </c>
      <c r="L201" s="41">
        <f>K201*(1.04^10)</f>
        <v>11655428.697004195</v>
      </c>
      <c r="M201" s="5" t="s">
        <v>3481</v>
      </c>
      <c r="N201" s="5" t="s">
        <v>3382</v>
      </c>
      <c r="O201" s="5" t="s">
        <v>3089</v>
      </c>
      <c r="P201" s="5" t="s">
        <v>386</v>
      </c>
      <c r="Q201" s="5"/>
      <c r="R201" s="5" t="s">
        <v>3314</v>
      </c>
      <c r="S201" s="5" t="s">
        <v>3193</v>
      </c>
      <c r="T201" s="105" t="s">
        <v>3254</v>
      </c>
      <c r="U201" s="105"/>
    </row>
    <row r="202" spans="1:21" ht="45" customHeight="1">
      <c r="A202" s="80">
        <v>10423</v>
      </c>
      <c r="B202" s="5" t="s">
        <v>3208</v>
      </c>
      <c r="C202" s="5" t="s">
        <v>3208</v>
      </c>
      <c r="D202" s="5" t="s">
        <v>2762</v>
      </c>
      <c r="E202" s="5" t="s">
        <v>2763</v>
      </c>
      <c r="F202" s="5" t="s">
        <v>2764</v>
      </c>
      <c r="G202" s="5" t="s">
        <v>3175</v>
      </c>
      <c r="H202" s="7" t="s">
        <v>2765</v>
      </c>
      <c r="I202" s="7" t="s">
        <v>2766</v>
      </c>
      <c r="J202" s="5"/>
      <c r="K202" s="41">
        <v>1100000</v>
      </c>
      <c r="L202" s="41">
        <f>K202*(1.04^10)</f>
        <v>1628268.7134101791</v>
      </c>
      <c r="M202" s="5" t="s">
        <v>3481</v>
      </c>
      <c r="N202" s="5" t="s">
        <v>3382</v>
      </c>
      <c r="O202" s="5" t="s">
        <v>3013</v>
      </c>
      <c r="P202" s="5" t="s">
        <v>386</v>
      </c>
      <c r="Q202" s="5"/>
      <c r="R202" s="5" t="s">
        <v>3314</v>
      </c>
      <c r="S202" s="5" t="s">
        <v>3347</v>
      </c>
      <c r="T202" s="105" t="s">
        <v>3254</v>
      </c>
      <c r="U202" s="105"/>
    </row>
    <row r="203" spans="1:21" ht="45" customHeight="1">
      <c r="A203" s="80">
        <v>10424</v>
      </c>
      <c r="B203" s="5" t="s">
        <v>3208</v>
      </c>
      <c r="C203" s="5" t="s">
        <v>3208</v>
      </c>
      <c r="D203" s="5" t="s">
        <v>2767</v>
      </c>
      <c r="E203" s="5" t="s">
        <v>2986</v>
      </c>
      <c r="F203" s="5" t="s">
        <v>2768</v>
      </c>
      <c r="G203" s="5" t="s">
        <v>3175</v>
      </c>
      <c r="H203" s="7" t="s">
        <v>2839</v>
      </c>
      <c r="I203" s="7" t="s">
        <v>2769</v>
      </c>
      <c r="J203" s="5"/>
      <c r="K203" s="41">
        <v>8347988</v>
      </c>
      <c r="L203" s="41">
        <f>K203*(1.04^18)</f>
        <v>16911491.96058181</v>
      </c>
      <c r="M203" s="5" t="s">
        <v>3482</v>
      </c>
      <c r="N203" s="5" t="s">
        <v>3382</v>
      </c>
      <c r="O203" s="5" t="s">
        <v>3013</v>
      </c>
      <c r="P203" s="5" t="s">
        <v>386</v>
      </c>
      <c r="Q203" s="5"/>
      <c r="R203" s="5" t="s">
        <v>3314</v>
      </c>
      <c r="S203" s="5" t="s">
        <v>3347</v>
      </c>
      <c r="T203" s="105"/>
      <c r="U203" s="105"/>
    </row>
    <row r="204" spans="1:21" ht="45" customHeight="1">
      <c r="A204" s="80">
        <v>10425</v>
      </c>
      <c r="B204" s="5" t="s">
        <v>3208</v>
      </c>
      <c r="C204" s="5" t="s">
        <v>3208</v>
      </c>
      <c r="D204" s="5" t="s">
        <v>2770</v>
      </c>
      <c r="E204" s="5" t="s">
        <v>3303</v>
      </c>
      <c r="F204" s="5" t="s">
        <v>2891</v>
      </c>
      <c r="G204" s="5" t="s">
        <v>3175</v>
      </c>
      <c r="H204" s="7" t="s">
        <v>2771</v>
      </c>
      <c r="I204" s="7" t="s">
        <v>2772</v>
      </c>
      <c r="J204" s="5"/>
      <c r="K204" s="41">
        <v>4466312</v>
      </c>
      <c r="L204" s="41">
        <f>K204*(1.04^18)</f>
        <v>9047928.612433327</v>
      </c>
      <c r="M204" s="5" t="s">
        <v>3482</v>
      </c>
      <c r="N204" s="5" t="s">
        <v>3382</v>
      </c>
      <c r="O204" s="5" t="s">
        <v>3417</v>
      </c>
      <c r="P204" s="5" t="s">
        <v>386</v>
      </c>
      <c r="Q204" s="5"/>
      <c r="R204" s="5" t="s">
        <v>3314</v>
      </c>
      <c r="S204" s="5" t="s">
        <v>3347</v>
      </c>
      <c r="T204" s="105" t="s">
        <v>3254</v>
      </c>
      <c r="U204" s="105" t="s">
        <v>3254</v>
      </c>
    </row>
    <row r="205" spans="1:21" ht="45" customHeight="1">
      <c r="A205" s="80">
        <v>10427</v>
      </c>
      <c r="B205" s="5" t="s">
        <v>3208</v>
      </c>
      <c r="C205" s="5" t="s">
        <v>3208</v>
      </c>
      <c r="D205" s="5" t="s">
        <v>2773</v>
      </c>
      <c r="E205" s="5" t="s">
        <v>2692</v>
      </c>
      <c r="F205" s="5" t="s">
        <v>163</v>
      </c>
      <c r="G205" s="5" t="s">
        <v>3171</v>
      </c>
      <c r="H205" s="7" t="s">
        <v>2693</v>
      </c>
      <c r="I205" s="7" t="s">
        <v>2694</v>
      </c>
      <c r="J205" s="5"/>
      <c r="K205" s="41">
        <v>29265570</v>
      </c>
      <c r="L205" s="41">
        <f>K205*(1.04^18)</f>
        <v>59286675.037966534</v>
      </c>
      <c r="M205" s="5" t="s">
        <v>3482</v>
      </c>
      <c r="N205" s="5" t="s">
        <v>3382</v>
      </c>
      <c r="O205" s="5" t="s">
        <v>304</v>
      </c>
      <c r="P205" s="5" t="s">
        <v>386</v>
      </c>
      <c r="Q205" s="5"/>
      <c r="R205" s="5" t="s">
        <v>3314</v>
      </c>
      <c r="S205" s="5" t="s">
        <v>3347</v>
      </c>
      <c r="T205" s="105"/>
      <c r="U205" s="105"/>
    </row>
    <row r="206" spans="1:21" ht="45" customHeight="1">
      <c r="A206" s="80">
        <v>10429</v>
      </c>
      <c r="B206" s="5" t="s">
        <v>3208</v>
      </c>
      <c r="C206" s="5" t="s">
        <v>3208</v>
      </c>
      <c r="D206" s="5" t="s">
        <v>1485</v>
      </c>
      <c r="E206" s="5" t="s">
        <v>2764</v>
      </c>
      <c r="F206" s="5" t="s">
        <v>1486</v>
      </c>
      <c r="G206" s="5" t="s">
        <v>3171</v>
      </c>
      <c r="H206" s="7" t="s">
        <v>1487</v>
      </c>
      <c r="I206" s="7" t="s">
        <v>1488</v>
      </c>
      <c r="J206" s="5"/>
      <c r="K206" s="41">
        <v>14645408</v>
      </c>
      <c r="L206" s="41">
        <f>K206*(1.04^18)</f>
        <v>29668909.40085689</v>
      </c>
      <c r="M206" s="5" t="s">
        <v>3482</v>
      </c>
      <c r="N206" s="5" t="s">
        <v>3088</v>
      </c>
      <c r="O206" s="5" t="s">
        <v>3013</v>
      </c>
      <c r="P206" s="5" t="s">
        <v>386</v>
      </c>
      <c r="Q206" s="5"/>
      <c r="R206" s="5" t="s">
        <v>3314</v>
      </c>
      <c r="S206" s="5" t="s">
        <v>3347</v>
      </c>
      <c r="T206" s="105"/>
      <c r="U206" s="105"/>
    </row>
    <row r="207" spans="1:21" ht="45" customHeight="1">
      <c r="A207" s="80">
        <v>10430</v>
      </c>
      <c r="B207" s="5" t="s">
        <v>3208</v>
      </c>
      <c r="C207" s="5" t="s">
        <v>3208</v>
      </c>
      <c r="D207" s="5" t="s">
        <v>2696</v>
      </c>
      <c r="E207" s="5" t="s">
        <v>2697</v>
      </c>
      <c r="F207" s="5" t="s">
        <v>2891</v>
      </c>
      <c r="G207" s="5" t="s">
        <v>3171</v>
      </c>
      <c r="H207" s="7" t="s">
        <v>2698</v>
      </c>
      <c r="I207" s="7" t="s">
        <v>2699</v>
      </c>
      <c r="J207" s="5"/>
      <c r="K207" s="41">
        <v>9000000</v>
      </c>
      <c r="L207" s="41">
        <f>K207*(1.04^18)</f>
        <v>18232348.6384068</v>
      </c>
      <c r="M207" s="5" t="s">
        <v>3482</v>
      </c>
      <c r="N207" s="5" t="s">
        <v>3382</v>
      </c>
      <c r="O207" s="5" t="s">
        <v>3310</v>
      </c>
      <c r="P207" s="5" t="s">
        <v>385</v>
      </c>
      <c r="Q207" s="5"/>
      <c r="R207" s="5" t="s">
        <v>3314</v>
      </c>
      <c r="S207" s="5" t="s">
        <v>3347</v>
      </c>
      <c r="T207" s="105"/>
      <c r="U207" s="105"/>
    </row>
    <row r="208" spans="1:21" ht="45" customHeight="1">
      <c r="A208" s="80">
        <v>10431</v>
      </c>
      <c r="B208" s="5" t="s">
        <v>3208</v>
      </c>
      <c r="C208" s="5" t="s">
        <v>3208</v>
      </c>
      <c r="D208" s="5" t="s">
        <v>2700</v>
      </c>
      <c r="E208" s="5" t="s">
        <v>2701</v>
      </c>
      <c r="F208" s="5" t="s">
        <v>2702</v>
      </c>
      <c r="G208" s="5" t="s">
        <v>3170</v>
      </c>
      <c r="H208" s="7" t="s">
        <v>2703</v>
      </c>
      <c r="I208" s="7" t="s">
        <v>2704</v>
      </c>
      <c r="J208" s="5"/>
      <c r="K208" s="41">
        <v>19646521</v>
      </c>
      <c r="L208" s="41">
        <f>K208*(1.04^10)</f>
        <v>29081650.42877824</v>
      </c>
      <c r="M208" s="5" t="s">
        <v>3481</v>
      </c>
      <c r="N208" s="5" t="s">
        <v>3382</v>
      </c>
      <c r="O208" s="5" t="s">
        <v>3417</v>
      </c>
      <c r="P208" s="5" t="s">
        <v>385</v>
      </c>
      <c r="Q208" s="5"/>
      <c r="R208" s="5" t="s">
        <v>3314</v>
      </c>
      <c r="S208" s="5" t="s">
        <v>3347</v>
      </c>
      <c r="T208" s="105"/>
      <c r="U208" s="105"/>
    </row>
    <row r="209" spans="1:21" ht="45" customHeight="1">
      <c r="A209" s="80">
        <v>10434</v>
      </c>
      <c r="B209" s="5" t="s">
        <v>3208</v>
      </c>
      <c r="C209" s="5" t="s">
        <v>3208</v>
      </c>
      <c r="D209" s="5" t="s">
        <v>2705</v>
      </c>
      <c r="E209" s="5" t="s">
        <v>2706</v>
      </c>
      <c r="F209" s="5" t="s">
        <v>2707</v>
      </c>
      <c r="G209" s="5" t="s">
        <v>2708</v>
      </c>
      <c r="H209" s="7" t="s">
        <v>2709</v>
      </c>
      <c r="I209" s="7" t="s">
        <v>2710</v>
      </c>
      <c r="J209" s="5"/>
      <c r="K209" s="41">
        <v>32545601</v>
      </c>
      <c r="L209" s="41">
        <f>K209*(1.04^10)</f>
        <v>48175439.87948276</v>
      </c>
      <c r="M209" s="5" t="s">
        <v>3481</v>
      </c>
      <c r="N209" s="5" t="s">
        <v>3382</v>
      </c>
      <c r="O209" s="5" t="s">
        <v>3013</v>
      </c>
      <c r="P209" s="5" t="s">
        <v>385</v>
      </c>
      <c r="Q209" s="5"/>
      <c r="R209" s="5" t="s">
        <v>3314</v>
      </c>
      <c r="S209" s="5" t="s">
        <v>3347</v>
      </c>
      <c r="T209" s="105" t="s">
        <v>3254</v>
      </c>
      <c r="U209" s="105"/>
    </row>
    <row r="210" spans="1:21" ht="45" customHeight="1">
      <c r="A210" s="80">
        <v>10436</v>
      </c>
      <c r="B210" s="5" t="s">
        <v>3208</v>
      </c>
      <c r="C210" s="5" t="s">
        <v>3208</v>
      </c>
      <c r="D210" s="5" t="s">
        <v>2711</v>
      </c>
      <c r="E210" s="5" t="s">
        <v>2712</v>
      </c>
      <c r="F210" s="5" t="s">
        <v>2713</v>
      </c>
      <c r="G210" s="80" t="s">
        <v>3348</v>
      </c>
      <c r="H210" s="7" t="s">
        <v>2714</v>
      </c>
      <c r="I210" s="7" t="s">
        <v>2715</v>
      </c>
      <c r="J210" s="5"/>
      <c r="K210" s="41">
        <v>1897279</v>
      </c>
      <c r="L210" s="41">
        <f>K210*(1.04^10)</f>
        <v>2808436.396645592</v>
      </c>
      <c r="M210" s="5" t="s">
        <v>3481</v>
      </c>
      <c r="N210" s="5" t="s">
        <v>3382</v>
      </c>
      <c r="O210" s="5" t="s">
        <v>3013</v>
      </c>
      <c r="P210" s="5" t="s">
        <v>386</v>
      </c>
      <c r="Q210" s="5"/>
      <c r="R210" s="5" t="s">
        <v>3431</v>
      </c>
      <c r="S210" s="5" t="s">
        <v>3258</v>
      </c>
      <c r="T210" s="105"/>
      <c r="U210" s="105"/>
    </row>
    <row r="211" spans="1:21" ht="45" customHeight="1">
      <c r="A211" s="80">
        <v>10437</v>
      </c>
      <c r="B211" s="5" t="s">
        <v>3208</v>
      </c>
      <c r="C211" s="5" t="s">
        <v>3208</v>
      </c>
      <c r="D211" s="5" t="s">
        <v>2795</v>
      </c>
      <c r="E211" s="5" t="s">
        <v>2716</v>
      </c>
      <c r="F211" s="5" t="s">
        <v>2830</v>
      </c>
      <c r="G211" s="80" t="s">
        <v>3348</v>
      </c>
      <c r="H211" s="7" t="s">
        <v>2717</v>
      </c>
      <c r="I211" s="7" t="s">
        <v>2718</v>
      </c>
      <c r="J211" s="5"/>
      <c r="K211" s="41">
        <v>4608799</v>
      </c>
      <c r="L211" s="41">
        <f>K211*(1.04^18)</f>
        <v>9336581.130260067</v>
      </c>
      <c r="M211" s="5" t="s">
        <v>3482</v>
      </c>
      <c r="N211" s="5" t="s">
        <v>3382</v>
      </c>
      <c r="O211" s="5" t="s">
        <v>3089</v>
      </c>
      <c r="P211" s="5" t="s">
        <v>385</v>
      </c>
      <c r="Q211" s="5"/>
      <c r="R211" s="5" t="s">
        <v>3431</v>
      </c>
      <c r="S211" s="5" t="s">
        <v>3347</v>
      </c>
      <c r="T211" s="105"/>
      <c r="U211" s="105"/>
    </row>
    <row r="212" spans="1:21" ht="45" customHeight="1">
      <c r="A212" s="80">
        <v>10438</v>
      </c>
      <c r="B212" s="5" t="s">
        <v>3208</v>
      </c>
      <c r="C212" s="5" t="s">
        <v>3208</v>
      </c>
      <c r="D212" s="5" t="s">
        <v>2719</v>
      </c>
      <c r="E212" s="5" t="s">
        <v>2720</v>
      </c>
      <c r="F212" s="5" t="s">
        <v>3285</v>
      </c>
      <c r="G212" s="80" t="s">
        <v>3348</v>
      </c>
      <c r="H212" s="7" t="s">
        <v>2721</v>
      </c>
      <c r="I212" s="7" t="s">
        <v>2722</v>
      </c>
      <c r="J212" s="5"/>
      <c r="K212" s="41">
        <v>271562</v>
      </c>
      <c r="L212" s="41">
        <f>K212*(1.04^18)</f>
        <v>550134.7845492252</v>
      </c>
      <c r="M212" s="5" t="s">
        <v>3482</v>
      </c>
      <c r="N212" s="5" t="s">
        <v>3382</v>
      </c>
      <c r="O212" s="5" t="s">
        <v>3089</v>
      </c>
      <c r="P212" s="5" t="s">
        <v>385</v>
      </c>
      <c r="Q212" s="5"/>
      <c r="R212" s="5" t="s">
        <v>3431</v>
      </c>
      <c r="S212" s="5" t="s">
        <v>3347</v>
      </c>
      <c r="T212" s="105"/>
      <c r="U212" s="105"/>
    </row>
    <row r="213" spans="1:21" ht="45" customHeight="1">
      <c r="A213" s="80">
        <v>10439</v>
      </c>
      <c r="B213" s="5" t="s">
        <v>3208</v>
      </c>
      <c r="C213" s="5" t="s">
        <v>3208</v>
      </c>
      <c r="D213" s="5" t="s">
        <v>2723</v>
      </c>
      <c r="E213" s="5" t="s">
        <v>2724</v>
      </c>
      <c r="F213" s="5"/>
      <c r="G213" s="80" t="s">
        <v>3348</v>
      </c>
      <c r="H213" s="7" t="s">
        <v>2725</v>
      </c>
      <c r="I213" s="7" t="s">
        <v>2726</v>
      </c>
      <c r="J213" s="5"/>
      <c r="K213" s="41">
        <v>570299</v>
      </c>
      <c r="L213" s="41">
        <f>K213*(1.04^10)</f>
        <v>844181.835444647</v>
      </c>
      <c r="M213" s="5" t="s">
        <v>3481</v>
      </c>
      <c r="N213" s="5" t="s">
        <v>3382</v>
      </c>
      <c r="O213" s="5" t="s">
        <v>3013</v>
      </c>
      <c r="P213" s="5" t="s">
        <v>386</v>
      </c>
      <c r="Q213" s="5"/>
      <c r="R213" s="5" t="s">
        <v>3347</v>
      </c>
      <c r="S213" s="5" t="s">
        <v>3258</v>
      </c>
      <c r="T213" s="105"/>
      <c r="U213" s="105"/>
    </row>
    <row r="214" spans="1:21" ht="45" customHeight="1">
      <c r="A214" s="80">
        <v>10440</v>
      </c>
      <c r="B214" s="5" t="s">
        <v>3208</v>
      </c>
      <c r="C214" s="5" t="s">
        <v>3208</v>
      </c>
      <c r="D214" s="5" t="s">
        <v>2493</v>
      </c>
      <c r="E214" s="5" t="s">
        <v>2494</v>
      </c>
      <c r="F214" s="5" t="s">
        <v>2495</v>
      </c>
      <c r="G214" s="5" t="s">
        <v>3171</v>
      </c>
      <c r="H214" s="7" t="s">
        <v>2496</v>
      </c>
      <c r="I214" s="7" t="s">
        <v>2497</v>
      </c>
      <c r="J214" s="5"/>
      <c r="K214" s="41">
        <v>4939693</v>
      </c>
      <c r="L214" s="41">
        <f>K214*(1.04^10)</f>
        <v>7311952.3325011525</v>
      </c>
      <c r="M214" s="5" t="s">
        <v>3481</v>
      </c>
      <c r="N214" s="5" t="s">
        <v>3382</v>
      </c>
      <c r="O214" s="5" t="s">
        <v>2498</v>
      </c>
      <c r="P214" s="5" t="s">
        <v>386</v>
      </c>
      <c r="Q214" s="5"/>
      <c r="R214" s="5" t="s">
        <v>3258</v>
      </c>
      <c r="S214" s="5" t="s">
        <v>3347</v>
      </c>
      <c r="T214" s="105" t="s">
        <v>3254</v>
      </c>
      <c r="U214" s="105"/>
    </row>
    <row r="215" spans="1:21" ht="45" customHeight="1">
      <c r="A215" s="80">
        <v>10441</v>
      </c>
      <c r="B215" s="5" t="s">
        <v>3208</v>
      </c>
      <c r="C215" s="5" t="s">
        <v>3208</v>
      </c>
      <c r="D215" s="5" t="s">
        <v>2727</v>
      </c>
      <c r="E215" s="5" t="s">
        <v>2728</v>
      </c>
      <c r="F215" s="5"/>
      <c r="G215" s="80" t="s">
        <v>3285</v>
      </c>
      <c r="H215" s="7" t="s">
        <v>2729</v>
      </c>
      <c r="I215" s="7" t="s">
        <v>2730</v>
      </c>
      <c r="J215" s="5"/>
      <c r="K215" s="41">
        <v>584820</v>
      </c>
      <c r="L215" s="41">
        <f>K215*(1.04^10)</f>
        <v>865676.4627059463</v>
      </c>
      <c r="M215" s="5" t="s">
        <v>3481</v>
      </c>
      <c r="N215" s="5" t="s">
        <v>3382</v>
      </c>
      <c r="O215" s="5" t="s">
        <v>3013</v>
      </c>
      <c r="P215" s="5" t="s">
        <v>386</v>
      </c>
      <c r="Q215" s="5"/>
      <c r="R215" s="5" t="s">
        <v>3347</v>
      </c>
      <c r="S215" s="5" t="s">
        <v>3258</v>
      </c>
      <c r="T215" s="105" t="s">
        <v>3254</v>
      </c>
      <c r="U215" s="105"/>
    </row>
    <row r="216" spans="1:21" ht="45" customHeight="1">
      <c r="A216" s="80">
        <v>10442</v>
      </c>
      <c r="B216" s="5" t="s">
        <v>3208</v>
      </c>
      <c r="C216" s="5" t="s">
        <v>3208</v>
      </c>
      <c r="D216" s="5" t="s">
        <v>2731</v>
      </c>
      <c r="E216" s="5" t="s">
        <v>2732</v>
      </c>
      <c r="F216" s="5"/>
      <c r="G216" s="80" t="s">
        <v>3285</v>
      </c>
      <c r="H216" s="7" t="s">
        <v>2733</v>
      </c>
      <c r="I216" s="7" t="s">
        <v>2734</v>
      </c>
      <c r="J216" s="5"/>
      <c r="K216" s="41">
        <v>6227280</v>
      </c>
      <c r="L216" s="41">
        <f>K216*(1.04^10)</f>
        <v>9217895.63058631</v>
      </c>
      <c r="M216" s="5" t="s">
        <v>3481</v>
      </c>
      <c r="N216" s="5" t="s">
        <v>3382</v>
      </c>
      <c r="O216" s="5" t="s">
        <v>3013</v>
      </c>
      <c r="P216" s="5" t="s">
        <v>385</v>
      </c>
      <c r="Q216" s="5"/>
      <c r="R216" s="5" t="s">
        <v>3314</v>
      </c>
      <c r="S216" s="5" t="s">
        <v>3347</v>
      </c>
      <c r="T216" s="105" t="s">
        <v>3254</v>
      </c>
      <c r="U216" s="105"/>
    </row>
    <row r="217" spans="1:21" ht="45" customHeight="1">
      <c r="A217" s="80">
        <v>10443</v>
      </c>
      <c r="B217" s="5" t="s">
        <v>3208</v>
      </c>
      <c r="C217" s="5" t="s">
        <v>3208</v>
      </c>
      <c r="D217" s="5" t="s">
        <v>2735</v>
      </c>
      <c r="E217" s="5" t="s">
        <v>2736</v>
      </c>
      <c r="F217" s="5" t="s">
        <v>2642</v>
      </c>
      <c r="G217" s="5" t="s">
        <v>3170</v>
      </c>
      <c r="H217" s="7" t="s">
        <v>2643</v>
      </c>
      <c r="I217" s="7" t="s">
        <v>164</v>
      </c>
      <c r="J217" s="5"/>
      <c r="K217" s="41">
        <v>10000000</v>
      </c>
      <c r="L217" s="41">
        <f>K217*(1.04^18)</f>
        <v>20258165.15378533</v>
      </c>
      <c r="M217" s="5" t="s">
        <v>3482</v>
      </c>
      <c r="N217" s="5" t="s">
        <v>3382</v>
      </c>
      <c r="O217" s="5" t="s">
        <v>3310</v>
      </c>
      <c r="P217" s="5" t="s">
        <v>385</v>
      </c>
      <c r="Q217" s="5"/>
      <c r="R217" s="5" t="s">
        <v>3314</v>
      </c>
      <c r="S217" s="5" t="s">
        <v>3347</v>
      </c>
      <c r="T217" s="105" t="s">
        <v>3254</v>
      </c>
      <c r="U217" s="105" t="s">
        <v>3254</v>
      </c>
    </row>
    <row r="218" spans="1:21" ht="45" customHeight="1">
      <c r="A218" s="80">
        <v>10444</v>
      </c>
      <c r="B218" s="5" t="s">
        <v>3208</v>
      </c>
      <c r="C218" s="5" t="s">
        <v>3208</v>
      </c>
      <c r="D218" s="5" t="s">
        <v>2644</v>
      </c>
      <c r="E218" s="5" t="s">
        <v>2827</v>
      </c>
      <c r="F218" s="5" t="s">
        <v>2645</v>
      </c>
      <c r="G218" s="5" t="s">
        <v>3170</v>
      </c>
      <c r="H218" s="7" t="s">
        <v>2646</v>
      </c>
      <c r="I218" s="7" t="s">
        <v>2647</v>
      </c>
      <c r="J218" s="5"/>
      <c r="K218" s="41">
        <v>1797270</v>
      </c>
      <c r="L218" s="41">
        <f>K218*(1.04^10)</f>
        <v>2660398.6459551933</v>
      </c>
      <c r="M218" s="5" t="s">
        <v>3481</v>
      </c>
      <c r="N218" s="5" t="s">
        <v>3382</v>
      </c>
      <c r="O218" s="5" t="s">
        <v>2498</v>
      </c>
      <c r="P218" s="5" t="s">
        <v>385</v>
      </c>
      <c r="Q218" s="5"/>
      <c r="R218" s="5" t="s">
        <v>3193</v>
      </c>
      <c r="S218" s="5" t="s">
        <v>3314</v>
      </c>
      <c r="T218" s="105"/>
      <c r="U218" s="105"/>
    </row>
    <row r="219" spans="1:21" ht="45" customHeight="1">
      <c r="A219" s="80">
        <v>10445</v>
      </c>
      <c r="B219" s="5" t="s">
        <v>3208</v>
      </c>
      <c r="C219" s="5" t="s">
        <v>3208</v>
      </c>
      <c r="D219" s="5" t="s">
        <v>2648</v>
      </c>
      <c r="E219" s="5" t="s">
        <v>1275</v>
      </c>
      <c r="F219" s="5"/>
      <c r="G219" s="5" t="s">
        <v>3170</v>
      </c>
      <c r="H219" s="7" t="s">
        <v>2649</v>
      </c>
      <c r="I219" s="7" t="s">
        <v>2650</v>
      </c>
      <c r="J219" s="5"/>
      <c r="K219" s="41">
        <v>1041867</v>
      </c>
      <c r="L219" s="41">
        <f>K219*(1.04^18)</f>
        <v>2110631.375427886</v>
      </c>
      <c r="M219" s="5" t="s">
        <v>3482</v>
      </c>
      <c r="N219" s="5" t="s">
        <v>3382</v>
      </c>
      <c r="O219" s="5" t="s">
        <v>2498</v>
      </c>
      <c r="P219" s="5" t="s">
        <v>385</v>
      </c>
      <c r="Q219" s="5"/>
      <c r="R219" s="5" t="s">
        <v>3193</v>
      </c>
      <c r="S219" s="5" t="s">
        <v>3314</v>
      </c>
      <c r="T219" s="105"/>
      <c r="U219" s="105"/>
    </row>
    <row r="220" spans="1:21" ht="45" customHeight="1">
      <c r="A220" s="80">
        <v>10446</v>
      </c>
      <c r="B220" s="5" t="s">
        <v>3208</v>
      </c>
      <c r="C220" s="5" t="s">
        <v>3208</v>
      </c>
      <c r="D220" s="5" t="s">
        <v>2651</v>
      </c>
      <c r="E220" s="5" t="s">
        <v>2652</v>
      </c>
      <c r="F220" s="5"/>
      <c r="G220" s="5" t="s">
        <v>3170</v>
      </c>
      <c r="H220" s="7" t="s">
        <v>2649</v>
      </c>
      <c r="I220" s="7" t="s">
        <v>2650</v>
      </c>
      <c r="J220" s="5"/>
      <c r="K220" s="41">
        <v>831210</v>
      </c>
      <c r="L220" s="41">
        <f>K220*(1.04^18)</f>
        <v>1683878.9457477904</v>
      </c>
      <c r="M220" s="5" t="s">
        <v>3482</v>
      </c>
      <c r="N220" s="5" t="s">
        <v>3382</v>
      </c>
      <c r="O220" s="5" t="s">
        <v>2498</v>
      </c>
      <c r="P220" s="5" t="s">
        <v>385</v>
      </c>
      <c r="Q220" s="5"/>
      <c r="R220" s="5" t="s">
        <v>3193</v>
      </c>
      <c r="S220" s="5" t="s">
        <v>3314</v>
      </c>
      <c r="T220" s="105"/>
      <c r="U220" s="105"/>
    </row>
    <row r="221" spans="1:21" ht="45" customHeight="1">
      <c r="A221" s="80">
        <v>10447</v>
      </c>
      <c r="B221" s="5" t="s">
        <v>3208</v>
      </c>
      <c r="C221" s="5" t="s">
        <v>3208</v>
      </c>
      <c r="D221" s="5" t="s">
        <v>2653</v>
      </c>
      <c r="E221" s="5" t="s">
        <v>2654</v>
      </c>
      <c r="F221" s="5" t="s">
        <v>2716</v>
      </c>
      <c r="G221" s="5" t="s">
        <v>3171</v>
      </c>
      <c r="H221" s="7" t="s">
        <v>2755</v>
      </c>
      <c r="I221" s="7" t="s">
        <v>2655</v>
      </c>
      <c r="J221" s="5"/>
      <c r="K221" s="41">
        <v>7915303</v>
      </c>
      <c r="L221" s="41">
        <f>K221*(1.04^18)</f>
        <v>16034951.541625248</v>
      </c>
      <c r="M221" s="5" t="s">
        <v>3482</v>
      </c>
      <c r="N221" s="5" t="s">
        <v>3382</v>
      </c>
      <c r="O221" s="5" t="s">
        <v>304</v>
      </c>
      <c r="P221" s="5" t="s">
        <v>385</v>
      </c>
      <c r="Q221" s="5"/>
      <c r="R221" s="5" t="s">
        <v>3314</v>
      </c>
      <c r="S221" s="5" t="s">
        <v>3347</v>
      </c>
      <c r="T221" s="105"/>
      <c r="U221" s="105"/>
    </row>
    <row r="222" spans="1:21" ht="45" customHeight="1">
      <c r="A222" s="80">
        <v>10449</v>
      </c>
      <c r="B222" s="5" t="s">
        <v>3208</v>
      </c>
      <c r="C222" s="5" t="s">
        <v>3208</v>
      </c>
      <c r="D222" s="5" t="s">
        <v>2656</v>
      </c>
      <c r="E222" s="5" t="s">
        <v>2716</v>
      </c>
      <c r="F222" s="5" t="s">
        <v>2657</v>
      </c>
      <c r="G222" s="5" t="s">
        <v>3172</v>
      </c>
      <c r="H222" s="7" t="s">
        <v>2755</v>
      </c>
      <c r="I222" s="7" t="s">
        <v>2658</v>
      </c>
      <c r="J222" s="5"/>
      <c r="K222" s="41">
        <v>8335400</v>
      </c>
      <c r="L222" s="41">
        <f>K222*(1.04^10)</f>
        <v>12338428.21250837</v>
      </c>
      <c r="M222" s="5" t="s">
        <v>3481</v>
      </c>
      <c r="N222" s="5" t="s">
        <v>3382</v>
      </c>
      <c r="O222" s="5" t="s">
        <v>3310</v>
      </c>
      <c r="P222" s="5" t="s">
        <v>386</v>
      </c>
      <c r="Q222" s="5"/>
      <c r="R222" s="5" t="s">
        <v>3193</v>
      </c>
      <c r="S222" s="5" t="s">
        <v>3314</v>
      </c>
      <c r="T222" s="105"/>
      <c r="U222" s="105"/>
    </row>
    <row r="223" spans="1:21" ht="45" customHeight="1">
      <c r="A223" s="80">
        <v>10450</v>
      </c>
      <c r="B223" s="5" t="s">
        <v>3208</v>
      </c>
      <c r="C223" s="5" t="s">
        <v>3208</v>
      </c>
      <c r="D223" s="5" t="s">
        <v>2659</v>
      </c>
      <c r="E223" s="5" t="s">
        <v>2660</v>
      </c>
      <c r="F223" s="5" t="s">
        <v>2661</v>
      </c>
      <c r="G223" s="5" t="s">
        <v>3172</v>
      </c>
      <c r="H223" s="7" t="s">
        <v>2755</v>
      </c>
      <c r="I223" s="7" t="s">
        <v>2662</v>
      </c>
      <c r="J223" s="5"/>
      <c r="K223" s="41">
        <v>1375500</v>
      </c>
      <c r="L223" s="41">
        <f>K223*(1.04^10)</f>
        <v>2036076.013905183</v>
      </c>
      <c r="M223" s="5" t="s">
        <v>3481</v>
      </c>
      <c r="N223" s="5" t="s">
        <v>3382</v>
      </c>
      <c r="O223" s="5" t="s">
        <v>3310</v>
      </c>
      <c r="P223" s="5" t="s">
        <v>386</v>
      </c>
      <c r="Q223" s="5"/>
      <c r="R223" s="5" t="s">
        <v>3314</v>
      </c>
      <c r="S223" s="5" t="s">
        <v>3193</v>
      </c>
      <c r="T223" s="105" t="s">
        <v>3254</v>
      </c>
      <c r="U223" s="105"/>
    </row>
    <row r="224" spans="1:21" ht="45" customHeight="1">
      <c r="A224" s="80">
        <v>10454</v>
      </c>
      <c r="B224" s="5" t="s">
        <v>3208</v>
      </c>
      <c r="C224" s="5" t="s">
        <v>3208</v>
      </c>
      <c r="D224" s="5" t="s">
        <v>2665</v>
      </c>
      <c r="E224" s="5" t="s">
        <v>2654</v>
      </c>
      <c r="F224" s="5" t="s">
        <v>2666</v>
      </c>
      <c r="G224" s="5" t="s">
        <v>3170</v>
      </c>
      <c r="H224" s="7" t="s">
        <v>2664</v>
      </c>
      <c r="I224" s="7" t="s">
        <v>3406</v>
      </c>
      <c r="J224" s="5"/>
      <c r="K224" s="41">
        <v>11440061</v>
      </c>
      <c r="L224" s="41">
        <f>K224*(1.04^10)</f>
        <v>16934084.914367244</v>
      </c>
      <c r="M224" s="5" t="s">
        <v>3481</v>
      </c>
      <c r="N224" s="5" t="s">
        <v>3382</v>
      </c>
      <c r="O224" s="5" t="s">
        <v>3089</v>
      </c>
      <c r="P224" s="5" t="s">
        <v>386</v>
      </c>
      <c r="Q224" s="5"/>
      <c r="R224" s="5" t="s">
        <v>3193</v>
      </c>
      <c r="S224" s="5" t="s">
        <v>3314</v>
      </c>
      <c r="T224" s="105" t="s">
        <v>3254</v>
      </c>
      <c r="U224" s="105"/>
    </row>
    <row r="225" spans="1:21" ht="45" customHeight="1">
      <c r="A225" s="80">
        <v>10455</v>
      </c>
      <c r="B225" s="5" t="s">
        <v>3208</v>
      </c>
      <c r="C225" s="5" t="s">
        <v>3208</v>
      </c>
      <c r="D225" s="5" t="s">
        <v>2667</v>
      </c>
      <c r="E225" s="5"/>
      <c r="F225" s="5"/>
      <c r="G225" s="80" t="s">
        <v>3285</v>
      </c>
      <c r="H225" s="7" t="s">
        <v>2668</v>
      </c>
      <c r="I225" s="7" t="s">
        <v>2730</v>
      </c>
      <c r="J225" s="5"/>
      <c r="K225" s="41">
        <v>8919615</v>
      </c>
      <c r="L225" s="41">
        <f>K225*(1.04^18)</f>
        <v>18069503.377818093</v>
      </c>
      <c r="M225" s="5" t="s">
        <v>3482</v>
      </c>
      <c r="N225" s="5" t="s">
        <v>3382</v>
      </c>
      <c r="O225" s="5" t="s">
        <v>3089</v>
      </c>
      <c r="P225" s="5" t="s">
        <v>386</v>
      </c>
      <c r="Q225" s="5"/>
      <c r="R225" s="5" t="s">
        <v>3312</v>
      </c>
      <c r="S225" s="5" t="s">
        <v>3347</v>
      </c>
      <c r="T225" s="105"/>
      <c r="U225" s="105"/>
    </row>
    <row r="226" spans="1:21" ht="45" customHeight="1">
      <c r="A226" s="80">
        <v>10458</v>
      </c>
      <c r="B226" s="5" t="s">
        <v>3208</v>
      </c>
      <c r="C226" s="5"/>
      <c r="D226" s="5" t="s">
        <v>2669</v>
      </c>
      <c r="E226" s="5" t="s">
        <v>2663</v>
      </c>
      <c r="F226" s="5" t="s">
        <v>2670</v>
      </c>
      <c r="G226" s="5" t="s">
        <v>3171</v>
      </c>
      <c r="H226" s="7" t="s">
        <v>2671</v>
      </c>
      <c r="I226" s="7" t="s">
        <v>2672</v>
      </c>
      <c r="J226" s="5"/>
      <c r="K226" s="41">
        <v>4430961</v>
      </c>
      <c r="L226" s="41">
        <f>K226*(1.04^10)</f>
        <v>6558904.696946073</v>
      </c>
      <c r="M226" s="5" t="s">
        <v>3481</v>
      </c>
      <c r="N226" s="5" t="s">
        <v>3382</v>
      </c>
      <c r="O226" s="5" t="s">
        <v>3089</v>
      </c>
      <c r="P226" s="5" t="s">
        <v>386</v>
      </c>
      <c r="Q226" s="5"/>
      <c r="R226" s="5" t="s">
        <v>3314</v>
      </c>
      <c r="S226" s="5" t="s">
        <v>3258</v>
      </c>
      <c r="T226" s="105" t="s">
        <v>3254</v>
      </c>
      <c r="U226" s="105"/>
    </row>
    <row r="227" spans="1:21" ht="45" customHeight="1">
      <c r="A227" s="80">
        <v>10459</v>
      </c>
      <c r="B227" s="5" t="s">
        <v>3208</v>
      </c>
      <c r="C227" s="5" t="s">
        <v>3208</v>
      </c>
      <c r="D227" s="5" t="s">
        <v>2673</v>
      </c>
      <c r="E227" s="5" t="s">
        <v>2674</v>
      </c>
      <c r="F227" s="5"/>
      <c r="G227" s="80" t="s">
        <v>3170</v>
      </c>
      <c r="H227" s="7" t="s">
        <v>2675</v>
      </c>
      <c r="I227" s="7" t="s">
        <v>2730</v>
      </c>
      <c r="J227" s="5"/>
      <c r="K227" s="41">
        <v>1192669</v>
      </c>
      <c r="L227" s="41">
        <f>K227*(1.04^18)</f>
        <v>2416128.55758</v>
      </c>
      <c r="M227" s="5" t="s">
        <v>3482</v>
      </c>
      <c r="N227" s="5" t="s">
        <v>3382</v>
      </c>
      <c r="O227" s="5" t="s">
        <v>3013</v>
      </c>
      <c r="P227" s="5" t="s">
        <v>386</v>
      </c>
      <c r="Q227" s="5"/>
      <c r="R227" s="5" t="s">
        <v>3347</v>
      </c>
      <c r="S227" s="5" t="s">
        <v>3258</v>
      </c>
      <c r="T227" s="105" t="s">
        <v>3254</v>
      </c>
      <c r="U227" s="105" t="s">
        <v>3254</v>
      </c>
    </row>
    <row r="228" spans="1:21" ht="45" customHeight="1">
      <c r="A228" s="80">
        <v>10460</v>
      </c>
      <c r="B228" s="5" t="s">
        <v>3208</v>
      </c>
      <c r="C228" s="5" t="s">
        <v>3208</v>
      </c>
      <c r="D228" s="5" t="s">
        <v>2499</v>
      </c>
      <c r="E228" s="5" t="s">
        <v>2463</v>
      </c>
      <c r="F228" s="5" t="s">
        <v>2500</v>
      </c>
      <c r="G228" s="5" t="s">
        <v>3170</v>
      </c>
      <c r="H228" s="7" t="s">
        <v>2501</v>
      </c>
      <c r="I228" s="7" t="s">
        <v>313</v>
      </c>
      <c r="J228" s="5"/>
      <c r="K228" s="41">
        <v>27498638</v>
      </c>
      <c r="L228" s="41">
        <f>K228*(1.04^10)</f>
        <v>40704701.742538415</v>
      </c>
      <c r="M228" s="5" t="s">
        <v>3481</v>
      </c>
      <c r="N228" s="5" t="s">
        <v>3088</v>
      </c>
      <c r="O228" s="5" t="s">
        <v>3089</v>
      </c>
      <c r="P228" s="5" t="s">
        <v>385</v>
      </c>
      <c r="Q228" s="5"/>
      <c r="R228" s="5" t="s">
        <v>3314</v>
      </c>
      <c r="S228" s="5" t="s">
        <v>3347</v>
      </c>
      <c r="T228" s="105" t="s">
        <v>3254</v>
      </c>
      <c r="U228" s="105"/>
    </row>
    <row r="229" spans="1:21" ht="45" customHeight="1">
      <c r="A229" s="80">
        <v>10462</v>
      </c>
      <c r="B229" s="5" t="s">
        <v>3208</v>
      </c>
      <c r="C229" s="5" t="s">
        <v>3208</v>
      </c>
      <c r="D229" s="5" t="s">
        <v>2676</v>
      </c>
      <c r="E229" s="5" t="s">
        <v>2663</v>
      </c>
      <c r="F229" s="5" t="s">
        <v>2677</v>
      </c>
      <c r="G229" s="5" t="s">
        <v>3171</v>
      </c>
      <c r="H229" s="7" t="s">
        <v>2678</v>
      </c>
      <c r="I229" s="7" t="s">
        <v>2679</v>
      </c>
      <c r="J229" s="5"/>
      <c r="K229" s="41">
        <v>13166455</v>
      </c>
      <c r="L229" s="41">
        <f>K229*(1.04^10)</f>
        <v>19489569.766384564</v>
      </c>
      <c r="M229" s="5" t="s">
        <v>3481</v>
      </c>
      <c r="N229" s="5" t="s">
        <v>3382</v>
      </c>
      <c r="O229" s="5" t="s">
        <v>304</v>
      </c>
      <c r="P229" s="5" t="s">
        <v>386</v>
      </c>
      <c r="Q229" s="5"/>
      <c r="R229" s="5" t="s">
        <v>3258</v>
      </c>
      <c r="S229" s="5" t="s">
        <v>3347</v>
      </c>
      <c r="T229" s="105"/>
      <c r="U229" s="105"/>
    </row>
    <row r="230" spans="1:21" ht="45" customHeight="1">
      <c r="A230" s="80">
        <v>10463</v>
      </c>
      <c r="B230" s="5" t="s">
        <v>3208</v>
      </c>
      <c r="C230" s="5" t="s">
        <v>295</v>
      </c>
      <c r="D230" s="5" t="s">
        <v>2680</v>
      </c>
      <c r="E230" s="5" t="s">
        <v>2681</v>
      </c>
      <c r="F230" s="5" t="s">
        <v>2682</v>
      </c>
      <c r="G230" s="5" t="s">
        <v>3175</v>
      </c>
      <c r="H230" s="7" t="s">
        <v>2683</v>
      </c>
      <c r="I230" s="7" t="s">
        <v>2684</v>
      </c>
      <c r="J230" s="5"/>
      <c r="K230" s="41">
        <v>15417627</v>
      </c>
      <c r="L230" s="41">
        <f>K230*(1.04^10)</f>
        <v>22821854.25375276</v>
      </c>
      <c r="M230" s="5" t="s">
        <v>3481</v>
      </c>
      <c r="N230" s="5" t="s">
        <v>3382</v>
      </c>
      <c r="O230" s="5" t="s">
        <v>3089</v>
      </c>
      <c r="P230" s="5" t="s">
        <v>386</v>
      </c>
      <c r="Q230" s="5"/>
      <c r="R230" s="5" t="s">
        <v>3314</v>
      </c>
      <c r="S230" s="5" t="s">
        <v>3347</v>
      </c>
      <c r="T230" s="105"/>
      <c r="U230" s="105"/>
    </row>
    <row r="231" spans="1:21" ht="45" customHeight="1">
      <c r="A231" s="80">
        <v>10464</v>
      </c>
      <c r="B231" s="5" t="s">
        <v>3208</v>
      </c>
      <c r="C231" s="5" t="s">
        <v>3285</v>
      </c>
      <c r="D231" s="5" t="s">
        <v>2685</v>
      </c>
      <c r="E231" s="5" t="s">
        <v>2686</v>
      </c>
      <c r="F231" s="5" t="s">
        <v>2682</v>
      </c>
      <c r="G231" s="5" t="s">
        <v>3175</v>
      </c>
      <c r="H231" s="7" t="s">
        <v>2683</v>
      </c>
      <c r="I231" s="7" t="s">
        <v>2687</v>
      </c>
      <c r="J231" s="5"/>
      <c r="K231" s="41">
        <v>17987232</v>
      </c>
      <c r="L231" s="41">
        <f aca="true" t="shared" si="10" ref="L231:L236">K231*(1.04^18)</f>
        <v>36438831.65154524</v>
      </c>
      <c r="M231" s="5" t="s">
        <v>3482</v>
      </c>
      <c r="N231" s="5" t="s">
        <v>3382</v>
      </c>
      <c r="O231" s="5" t="s">
        <v>3089</v>
      </c>
      <c r="P231" s="5" t="s">
        <v>386</v>
      </c>
      <c r="Q231" s="5"/>
      <c r="R231" s="5" t="s">
        <v>3314</v>
      </c>
      <c r="S231" s="5" t="s">
        <v>3347</v>
      </c>
      <c r="T231" s="105"/>
      <c r="U231" s="105"/>
    </row>
    <row r="232" spans="1:21" ht="45" customHeight="1">
      <c r="A232" s="80">
        <v>10465</v>
      </c>
      <c r="B232" s="5" t="s">
        <v>3208</v>
      </c>
      <c r="C232" s="5" t="s">
        <v>3285</v>
      </c>
      <c r="D232" s="5" t="s">
        <v>3296</v>
      </c>
      <c r="E232" s="5" t="s">
        <v>2688</v>
      </c>
      <c r="F232" s="5" t="s">
        <v>3439</v>
      </c>
      <c r="G232" s="5" t="s">
        <v>3175</v>
      </c>
      <c r="H232" s="7" t="s">
        <v>2683</v>
      </c>
      <c r="I232" s="7" t="s">
        <v>2689</v>
      </c>
      <c r="J232" s="5"/>
      <c r="K232" s="41">
        <v>11520364</v>
      </c>
      <c r="L232" s="41">
        <f t="shared" si="10"/>
        <v>23338143.654372297</v>
      </c>
      <c r="M232" s="5" t="s">
        <v>3482</v>
      </c>
      <c r="N232" s="5" t="s">
        <v>3382</v>
      </c>
      <c r="O232" s="5" t="s">
        <v>3089</v>
      </c>
      <c r="P232" s="5" t="s">
        <v>386</v>
      </c>
      <c r="Q232" s="5"/>
      <c r="R232" s="5" t="s">
        <v>3314</v>
      </c>
      <c r="S232" s="5" t="s">
        <v>3347</v>
      </c>
      <c r="T232" s="105"/>
      <c r="U232" s="105"/>
    </row>
    <row r="233" spans="1:21" ht="45" customHeight="1">
      <c r="A233" s="80">
        <v>10466</v>
      </c>
      <c r="B233" s="5" t="s">
        <v>3208</v>
      </c>
      <c r="C233" s="5" t="s">
        <v>3285</v>
      </c>
      <c r="D233" s="5" t="s">
        <v>3296</v>
      </c>
      <c r="E233" s="5" t="s">
        <v>2690</v>
      </c>
      <c r="F233" s="5" t="s">
        <v>2691</v>
      </c>
      <c r="G233" s="5" t="s">
        <v>3175</v>
      </c>
      <c r="H233" s="7" t="s">
        <v>2683</v>
      </c>
      <c r="I233" s="7" t="s">
        <v>2593</v>
      </c>
      <c r="J233" s="5"/>
      <c r="K233" s="41">
        <v>7112978</v>
      </c>
      <c r="L233" s="41">
        <f t="shared" si="10"/>
        <v>14409588.305924168</v>
      </c>
      <c r="M233" s="5" t="s">
        <v>3482</v>
      </c>
      <c r="N233" s="5" t="s">
        <v>3382</v>
      </c>
      <c r="O233" s="5" t="s">
        <v>3089</v>
      </c>
      <c r="P233" s="5" t="s">
        <v>386</v>
      </c>
      <c r="Q233" s="5"/>
      <c r="R233" s="5" t="s">
        <v>3314</v>
      </c>
      <c r="S233" s="5" t="s">
        <v>3347</v>
      </c>
      <c r="T233" s="105" t="s">
        <v>3254</v>
      </c>
      <c r="U233" s="105"/>
    </row>
    <row r="234" spans="1:21" ht="45" customHeight="1">
      <c r="A234" s="80">
        <v>10468</v>
      </c>
      <c r="B234" s="5" t="s">
        <v>3208</v>
      </c>
      <c r="C234" s="5" t="s">
        <v>3208</v>
      </c>
      <c r="D234" s="5" t="s">
        <v>2594</v>
      </c>
      <c r="E234" s="5" t="s">
        <v>2595</v>
      </c>
      <c r="F234" s="5" t="s">
        <v>2596</v>
      </c>
      <c r="G234" s="5" t="s">
        <v>3175</v>
      </c>
      <c r="H234" s="7" t="s">
        <v>2683</v>
      </c>
      <c r="I234" s="7" t="s">
        <v>2689</v>
      </c>
      <c r="J234" s="5"/>
      <c r="K234" s="41">
        <v>5430469</v>
      </c>
      <c r="L234" s="41">
        <f t="shared" si="10"/>
        <v>11001133.786451146</v>
      </c>
      <c r="M234" s="5" t="s">
        <v>3482</v>
      </c>
      <c r="N234" s="5" t="s">
        <v>3382</v>
      </c>
      <c r="O234" s="5" t="s">
        <v>3089</v>
      </c>
      <c r="P234" s="5" t="s">
        <v>386</v>
      </c>
      <c r="Q234" s="5"/>
      <c r="R234" s="5" t="s">
        <v>3314</v>
      </c>
      <c r="S234" s="5" t="s">
        <v>3347</v>
      </c>
      <c r="T234" s="105"/>
      <c r="U234" s="105"/>
    </row>
    <row r="235" spans="1:21" ht="45" customHeight="1">
      <c r="A235" s="80">
        <v>10469</v>
      </c>
      <c r="B235" s="5" t="s">
        <v>3208</v>
      </c>
      <c r="C235" s="5" t="s">
        <v>3285</v>
      </c>
      <c r="D235" s="5" t="s">
        <v>2597</v>
      </c>
      <c r="E235" s="5" t="s">
        <v>3439</v>
      </c>
      <c r="F235" s="5"/>
      <c r="G235" s="5" t="s">
        <v>3171</v>
      </c>
      <c r="H235" s="7" t="s">
        <v>2683</v>
      </c>
      <c r="I235" s="7" t="s">
        <v>2598</v>
      </c>
      <c r="J235" s="5"/>
      <c r="K235" s="41">
        <v>2642220</v>
      </c>
      <c r="L235" s="41">
        <f t="shared" si="10"/>
        <v>5352652.913263467</v>
      </c>
      <c r="M235" s="5" t="s">
        <v>3482</v>
      </c>
      <c r="N235" s="5" t="s">
        <v>3382</v>
      </c>
      <c r="O235" s="5" t="s">
        <v>2498</v>
      </c>
      <c r="P235" s="5" t="s">
        <v>385</v>
      </c>
      <c r="Q235" s="5"/>
      <c r="R235" s="5" t="s">
        <v>3314</v>
      </c>
      <c r="S235" s="5" t="s">
        <v>3347</v>
      </c>
      <c r="T235" s="105"/>
      <c r="U235" s="105"/>
    </row>
    <row r="236" spans="1:21" ht="45" customHeight="1">
      <c r="A236" s="80">
        <v>10470</v>
      </c>
      <c r="B236" s="5" t="s">
        <v>3208</v>
      </c>
      <c r="C236" s="5" t="s">
        <v>3285</v>
      </c>
      <c r="D236" s="5" t="s">
        <v>2599</v>
      </c>
      <c r="E236" s="5" t="s">
        <v>2688</v>
      </c>
      <c r="F236" s="5"/>
      <c r="G236" s="5" t="s">
        <v>3171</v>
      </c>
      <c r="H236" s="7" t="s">
        <v>2683</v>
      </c>
      <c r="I236" s="7" t="s">
        <v>2598</v>
      </c>
      <c r="J236" s="5"/>
      <c r="K236" s="41">
        <v>2642220</v>
      </c>
      <c r="L236" s="41">
        <f t="shared" si="10"/>
        <v>5352652.913263467</v>
      </c>
      <c r="M236" s="5" t="s">
        <v>3482</v>
      </c>
      <c r="N236" s="5" t="s">
        <v>3382</v>
      </c>
      <c r="O236" s="5" t="s">
        <v>3089</v>
      </c>
      <c r="P236" s="5" t="s">
        <v>385</v>
      </c>
      <c r="Q236" s="5"/>
      <c r="R236" s="5" t="s">
        <v>3314</v>
      </c>
      <c r="S236" s="5" t="s">
        <v>3347</v>
      </c>
      <c r="T236" s="105"/>
      <c r="U236" s="105" t="s">
        <v>3254</v>
      </c>
    </row>
    <row r="237" spans="1:21" ht="45" customHeight="1">
      <c r="A237" s="80">
        <v>10471</v>
      </c>
      <c r="B237" s="5" t="s">
        <v>3208</v>
      </c>
      <c r="C237" s="5" t="s">
        <v>3285</v>
      </c>
      <c r="D237" s="5" t="s">
        <v>2600</v>
      </c>
      <c r="E237" s="5" t="s">
        <v>2601</v>
      </c>
      <c r="F237" s="5" t="s">
        <v>2602</v>
      </c>
      <c r="G237" s="5" t="s">
        <v>3497</v>
      </c>
      <c r="H237" s="7" t="s">
        <v>2683</v>
      </c>
      <c r="I237" s="7" t="s">
        <v>2603</v>
      </c>
      <c r="J237" s="5"/>
      <c r="K237" s="41">
        <v>12268899</v>
      </c>
      <c r="L237" s="41">
        <f aca="true" t="shared" si="11" ref="L237:L254">K237*(1.04^10)</f>
        <v>18160967.626990393</v>
      </c>
      <c r="M237" s="5" t="s">
        <v>3481</v>
      </c>
      <c r="N237" s="5" t="s">
        <v>3382</v>
      </c>
      <c r="O237" s="5" t="s">
        <v>3089</v>
      </c>
      <c r="P237" s="5" t="s">
        <v>385</v>
      </c>
      <c r="Q237" s="5"/>
      <c r="R237" s="5" t="s">
        <v>3314</v>
      </c>
      <c r="S237" s="5" t="s">
        <v>3347</v>
      </c>
      <c r="T237" s="105"/>
      <c r="U237" s="105" t="s">
        <v>3254</v>
      </c>
    </row>
    <row r="238" spans="1:21" ht="45" customHeight="1">
      <c r="A238" s="80">
        <v>10472</v>
      </c>
      <c r="B238" s="5" t="s">
        <v>3208</v>
      </c>
      <c r="C238" s="5" t="s">
        <v>3208</v>
      </c>
      <c r="D238" s="5" t="s">
        <v>2604</v>
      </c>
      <c r="E238" s="5"/>
      <c r="F238" s="5"/>
      <c r="G238" s="5" t="s">
        <v>3170</v>
      </c>
      <c r="H238" s="7" t="s">
        <v>2605</v>
      </c>
      <c r="I238" s="7" t="s">
        <v>2606</v>
      </c>
      <c r="J238" s="5"/>
      <c r="K238" s="41">
        <v>912928</v>
      </c>
      <c r="L238" s="41">
        <f t="shared" si="11"/>
        <v>1351356.4545419344</v>
      </c>
      <c r="M238" s="5" t="s">
        <v>3481</v>
      </c>
      <c r="N238" s="5" t="s">
        <v>3382</v>
      </c>
      <c r="O238" s="5" t="s">
        <v>3013</v>
      </c>
      <c r="P238" s="5" t="s">
        <v>386</v>
      </c>
      <c r="Q238" s="5"/>
      <c r="R238" s="5" t="s">
        <v>3314</v>
      </c>
      <c r="S238" s="5" t="s">
        <v>3347</v>
      </c>
      <c r="T238" s="105" t="s">
        <v>3254</v>
      </c>
      <c r="U238" s="105"/>
    </row>
    <row r="239" spans="1:21" ht="45" customHeight="1">
      <c r="A239" s="80">
        <v>10473</v>
      </c>
      <c r="B239" s="5" t="s">
        <v>3208</v>
      </c>
      <c r="C239" s="5" t="s">
        <v>3208</v>
      </c>
      <c r="D239" s="5" t="s">
        <v>2607</v>
      </c>
      <c r="E239" s="5"/>
      <c r="F239" s="5"/>
      <c r="G239" s="5" t="s">
        <v>3170</v>
      </c>
      <c r="H239" s="7" t="s">
        <v>2605</v>
      </c>
      <c r="I239" s="7" t="s">
        <v>2608</v>
      </c>
      <c r="J239" s="5"/>
      <c r="K239" s="41">
        <v>1196756</v>
      </c>
      <c r="L239" s="41">
        <f t="shared" si="11"/>
        <v>1771491.2294417385</v>
      </c>
      <c r="M239" s="5" t="s">
        <v>3481</v>
      </c>
      <c r="N239" s="5" t="s">
        <v>3382</v>
      </c>
      <c r="O239" s="5" t="s">
        <v>3013</v>
      </c>
      <c r="P239" s="5" t="s">
        <v>386</v>
      </c>
      <c r="Q239" s="5"/>
      <c r="R239" s="5" t="s">
        <v>3314</v>
      </c>
      <c r="S239" s="5" t="s">
        <v>3347</v>
      </c>
      <c r="T239" s="105"/>
      <c r="U239" s="105" t="s">
        <v>3254</v>
      </c>
    </row>
    <row r="240" spans="1:21" ht="45" customHeight="1">
      <c r="A240" s="80">
        <v>10474</v>
      </c>
      <c r="B240" s="5" t="s">
        <v>3208</v>
      </c>
      <c r="C240" s="5" t="s">
        <v>3285</v>
      </c>
      <c r="D240" s="5" t="s">
        <v>2609</v>
      </c>
      <c r="E240" s="5" t="s">
        <v>2610</v>
      </c>
      <c r="F240" s="5" t="s">
        <v>3130</v>
      </c>
      <c r="G240" s="5" t="s">
        <v>3175</v>
      </c>
      <c r="H240" s="7" t="s">
        <v>2611</v>
      </c>
      <c r="I240" s="7" t="s">
        <v>2612</v>
      </c>
      <c r="J240" s="5"/>
      <c r="K240" s="41">
        <v>30672208</v>
      </c>
      <c r="L240" s="41">
        <f t="shared" si="11"/>
        <v>45402360.59782673</v>
      </c>
      <c r="M240" s="5" t="s">
        <v>3481</v>
      </c>
      <c r="N240" s="5" t="s">
        <v>3382</v>
      </c>
      <c r="O240" s="5" t="s">
        <v>3310</v>
      </c>
      <c r="P240" s="5" t="s">
        <v>386</v>
      </c>
      <c r="Q240" s="5"/>
      <c r="R240" s="5" t="s">
        <v>3314</v>
      </c>
      <c r="S240" s="5" t="s">
        <v>3347</v>
      </c>
      <c r="T240" s="105" t="s">
        <v>3254</v>
      </c>
      <c r="U240" s="105" t="s">
        <v>3254</v>
      </c>
    </row>
    <row r="241" spans="1:21" ht="45" customHeight="1">
      <c r="A241" s="80">
        <v>10475</v>
      </c>
      <c r="B241" s="5" t="s">
        <v>3208</v>
      </c>
      <c r="C241" s="5" t="s">
        <v>3285</v>
      </c>
      <c r="D241" s="5" t="s">
        <v>2609</v>
      </c>
      <c r="E241" s="5" t="s">
        <v>3130</v>
      </c>
      <c r="F241" s="5" t="s">
        <v>2613</v>
      </c>
      <c r="G241" s="5" t="s">
        <v>3175</v>
      </c>
      <c r="H241" s="7" t="s">
        <v>2611</v>
      </c>
      <c r="I241" s="7" t="s">
        <v>2612</v>
      </c>
      <c r="J241" s="5"/>
      <c r="K241" s="41">
        <v>39329973</v>
      </c>
      <c r="L241" s="41">
        <f t="shared" si="11"/>
        <v>58217967.7592428</v>
      </c>
      <c r="M241" s="5" t="s">
        <v>3481</v>
      </c>
      <c r="N241" s="5" t="s">
        <v>3382</v>
      </c>
      <c r="O241" s="5" t="s">
        <v>3310</v>
      </c>
      <c r="P241" s="5" t="s">
        <v>386</v>
      </c>
      <c r="Q241" s="5"/>
      <c r="R241" s="5" t="s">
        <v>3314</v>
      </c>
      <c r="S241" s="5" t="s">
        <v>3347</v>
      </c>
      <c r="T241" s="105" t="s">
        <v>3254</v>
      </c>
      <c r="U241" s="105"/>
    </row>
    <row r="242" spans="1:21" ht="45" customHeight="1">
      <c r="A242" s="80">
        <v>10476</v>
      </c>
      <c r="B242" s="5" t="s">
        <v>3208</v>
      </c>
      <c r="C242" s="5" t="s">
        <v>3285</v>
      </c>
      <c r="D242" s="5" t="s">
        <v>2614</v>
      </c>
      <c r="E242" s="5" t="s">
        <v>2613</v>
      </c>
      <c r="F242" s="5" t="s">
        <v>2615</v>
      </c>
      <c r="G242" s="5" t="s">
        <v>3175</v>
      </c>
      <c r="H242" s="7" t="s">
        <v>2611</v>
      </c>
      <c r="I242" s="7" t="s">
        <v>2612</v>
      </c>
      <c r="J242" s="5"/>
      <c r="K242" s="41">
        <v>12770187</v>
      </c>
      <c r="L242" s="41">
        <f t="shared" si="11"/>
        <v>18902996.32408854</v>
      </c>
      <c r="M242" s="5" t="s">
        <v>3481</v>
      </c>
      <c r="N242" s="5" t="s">
        <v>3382</v>
      </c>
      <c r="O242" s="5" t="s">
        <v>3310</v>
      </c>
      <c r="P242" s="5" t="s">
        <v>386</v>
      </c>
      <c r="Q242" s="5"/>
      <c r="R242" s="5" t="s">
        <v>3314</v>
      </c>
      <c r="S242" s="5" t="s">
        <v>3347</v>
      </c>
      <c r="T242" s="105" t="s">
        <v>3254</v>
      </c>
      <c r="U242" s="105"/>
    </row>
    <row r="243" spans="1:21" ht="45" customHeight="1">
      <c r="A243" s="80">
        <v>10477</v>
      </c>
      <c r="B243" s="5" t="s">
        <v>3208</v>
      </c>
      <c r="C243" s="5" t="s">
        <v>3208</v>
      </c>
      <c r="D243" s="5" t="s">
        <v>2616</v>
      </c>
      <c r="E243" s="5" t="s">
        <v>3303</v>
      </c>
      <c r="F243" s="5" t="s">
        <v>2613</v>
      </c>
      <c r="G243" s="5" t="s">
        <v>3175</v>
      </c>
      <c r="H243" s="7" t="s">
        <v>2617</v>
      </c>
      <c r="I243" s="7" t="s">
        <v>2618</v>
      </c>
      <c r="J243" s="5"/>
      <c r="K243" s="41">
        <v>13148679</v>
      </c>
      <c r="L243" s="41">
        <f t="shared" si="11"/>
        <v>19463256.943975855</v>
      </c>
      <c r="M243" s="5" t="s">
        <v>3481</v>
      </c>
      <c r="N243" s="5" t="s">
        <v>3382</v>
      </c>
      <c r="O243" s="5" t="s">
        <v>3310</v>
      </c>
      <c r="P243" s="5" t="s">
        <v>386</v>
      </c>
      <c r="Q243" s="5"/>
      <c r="R243" s="5" t="s">
        <v>3314</v>
      </c>
      <c r="S243" s="5" t="s">
        <v>3347</v>
      </c>
      <c r="T243" s="105"/>
      <c r="U243" s="105"/>
    </row>
    <row r="244" spans="1:21" ht="45" customHeight="1">
      <c r="A244" s="80">
        <v>10478</v>
      </c>
      <c r="B244" s="5" t="s">
        <v>3208</v>
      </c>
      <c r="C244" s="5" t="s">
        <v>3208</v>
      </c>
      <c r="D244" s="5" t="s">
        <v>2613</v>
      </c>
      <c r="E244" s="5" t="s">
        <v>2619</v>
      </c>
      <c r="F244" s="5">
        <v>10</v>
      </c>
      <c r="G244" s="5" t="s">
        <v>3175</v>
      </c>
      <c r="H244" s="7" t="s">
        <v>2617</v>
      </c>
      <c r="I244" s="7" t="s">
        <v>2618</v>
      </c>
      <c r="J244" s="5"/>
      <c r="K244" s="41">
        <v>26162462</v>
      </c>
      <c r="L244" s="41">
        <f t="shared" si="11"/>
        <v>38726834.854893364</v>
      </c>
      <c r="M244" s="5" t="s">
        <v>3481</v>
      </c>
      <c r="N244" s="5" t="s">
        <v>3382</v>
      </c>
      <c r="O244" s="5" t="s">
        <v>3310</v>
      </c>
      <c r="P244" s="5" t="s">
        <v>386</v>
      </c>
      <c r="Q244" s="5"/>
      <c r="R244" s="5" t="s">
        <v>3314</v>
      </c>
      <c r="S244" s="5" t="s">
        <v>3347</v>
      </c>
      <c r="T244" s="105"/>
      <c r="U244" s="105"/>
    </row>
    <row r="245" spans="1:21" ht="45" customHeight="1">
      <c r="A245" s="80">
        <v>10479</v>
      </c>
      <c r="B245" s="5" t="s">
        <v>3208</v>
      </c>
      <c r="C245" s="5" t="s">
        <v>3208</v>
      </c>
      <c r="D245" s="5" t="s">
        <v>2613</v>
      </c>
      <c r="E245" s="5">
        <v>10</v>
      </c>
      <c r="F245" s="5" t="s">
        <v>2614</v>
      </c>
      <c r="G245" s="5" t="s">
        <v>3175</v>
      </c>
      <c r="H245" s="7" t="s">
        <v>2617</v>
      </c>
      <c r="I245" s="7" t="s">
        <v>2618</v>
      </c>
      <c r="J245" s="5"/>
      <c r="K245" s="41">
        <v>9808690</v>
      </c>
      <c r="L245" s="41">
        <f t="shared" si="11"/>
        <v>14519257.315035718</v>
      </c>
      <c r="M245" s="5" t="s">
        <v>3481</v>
      </c>
      <c r="N245" s="5" t="s">
        <v>3382</v>
      </c>
      <c r="O245" s="5" t="s">
        <v>3310</v>
      </c>
      <c r="P245" s="5" t="s">
        <v>386</v>
      </c>
      <c r="Q245" s="5"/>
      <c r="R245" s="5" t="s">
        <v>3314</v>
      </c>
      <c r="S245" s="5" t="s">
        <v>3347</v>
      </c>
      <c r="T245" s="105" t="s">
        <v>3254</v>
      </c>
      <c r="U245" s="105"/>
    </row>
    <row r="246" spans="1:21" ht="45" customHeight="1">
      <c r="A246" s="80">
        <v>10480</v>
      </c>
      <c r="B246" s="5" t="s">
        <v>3208</v>
      </c>
      <c r="C246" s="5" t="s">
        <v>3208</v>
      </c>
      <c r="D246" s="5" t="s">
        <v>2620</v>
      </c>
      <c r="E246" s="5" t="s">
        <v>3303</v>
      </c>
      <c r="F246" s="5">
        <v>9</v>
      </c>
      <c r="G246" s="5" t="s">
        <v>3175</v>
      </c>
      <c r="H246" s="7" t="s">
        <v>2617</v>
      </c>
      <c r="I246" s="7" t="s">
        <v>2618</v>
      </c>
      <c r="J246" s="5"/>
      <c r="K246" s="41">
        <v>8008421</v>
      </c>
      <c r="L246" s="41">
        <f t="shared" si="11"/>
        <v>11854419.416470055</v>
      </c>
      <c r="M246" s="5" t="s">
        <v>3481</v>
      </c>
      <c r="N246" s="5" t="s">
        <v>3382</v>
      </c>
      <c r="O246" s="5" t="s">
        <v>3310</v>
      </c>
      <c r="P246" s="5" t="s">
        <v>386</v>
      </c>
      <c r="Q246" s="5"/>
      <c r="R246" s="5" t="s">
        <v>3314</v>
      </c>
      <c r="S246" s="5" t="s">
        <v>3347</v>
      </c>
      <c r="T246" s="105" t="s">
        <v>3254</v>
      </c>
      <c r="U246" s="105"/>
    </row>
    <row r="247" spans="1:21" ht="45" customHeight="1">
      <c r="A247" s="80">
        <v>10481</v>
      </c>
      <c r="B247" s="5" t="s">
        <v>3208</v>
      </c>
      <c r="C247" s="5" t="s">
        <v>3208</v>
      </c>
      <c r="D247" s="5" t="s">
        <v>2621</v>
      </c>
      <c r="E247" s="5" t="s">
        <v>3303</v>
      </c>
      <c r="F247" s="5">
        <v>9</v>
      </c>
      <c r="G247" s="5" t="s">
        <v>3175</v>
      </c>
      <c r="H247" s="7" t="s">
        <v>2617</v>
      </c>
      <c r="I247" s="7" t="s">
        <v>2618</v>
      </c>
      <c r="J247" s="5"/>
      <c r="K247" s="41">
        <v>5519551</v>
      </c>
      <c r="L247" s="41">
        <f t="shared" si="11"/>
        <v>8170283.823065334</v>
      </c>
      <c r="M247" s="5" t="s">
        <v>3481</v>
      </c>
      <c r="N247" s="5" t="s">
        <v>3382</v>
      </c>
      <c r="O247" s="5" t="s">
        <v>3310</v>
      </c>
      <c r="P247" s="5" t="s">
        <v>386</v>
      </c>
      <c r="Q247" s="5"/>
      <c r="R247" s="5" t="s">
        <v>3314</v>
      </c>
      <c r="S247" s="5" t="s">
        <v>3347</v>
      </c>
      <c r="T247" s="105" t="s">
        <v>3254</v>
      </c>
      <c r="U247" s="105" t="s">
        <v>3254</v>
      </c>
    </row>
    <row r="248" spans="1:21" ht="45" customHeight="1">
      <c r="A248" s="80">
        <v>10482</v>
      </c>
      <c r="B248" s="5" t="s">
        <v>3208</v>
      </c>
      <c r="C248" s="5" t="s">
        <v>3208</v>
      </c>
      <c r="D248" s="5" t="s">
        <v>2622</v>
      </c>
      <c r="E248" s="5">
        <v>7</v>
      </c>
      <c r="F248" s="5" t="s">
        <v>2613</v>
      </c>
      <c r="G248" s="5" t="s">
        <v>3175</v>
      </c>
      <c r="H248" s="7" t="s">
        <v>2617</v>
      </c>
      <c r="I248" s="7" t="s">
        <v>2618</v>
      </c>
      <c r="J248" s="5"/>
      <c r="K248" s="41">
        <v>8008421</v>
      </c>
      <c r="L248" s="41">
        <f t="shared" si="11"/>
        <v>11854419.416470055</v>
      </c>
      <c r="M248" s="5" t="s">
        <v>3481</v>
      </c>
      <c r="N248" s="5" t="s">
        <v>3382</v>
      </c>
      <c r="O248" s="5" t="s">
        <v>3310</v>
      </c>
      <c r="P248" s="5" t="s">
        <v>386</v>
      </c>
      <c r="Q248" s="5"/>
      <c r="R248" s="5" t="s">
        <v>3314</v>
      </c>
      <c r="S248" s="5" t="s">
        <v>3347</v>
      </c>
      <c r="T248" s="105" t="s">
        <v>3254</v>
      </c>
      <c r="U248" s="105"/>
    </row>
    <row r="249" spans="1:21" ht="45" customHeight="1">
      <c r="A249" s="80">
        <v>10483</v>
      </c>
      <c r="B249" s="5" t="s">
        <v>3208</v>
      </c>
      <c r="C249" s="5" t="s">
        <v>3208</v>
      </c>
      <c r="D249" s="5" t="s">
        <v>2623</v>
      </c>
      <c r="E249" s="5" t="s">
        <v>2613</v>
      </c>
      <c r="F249" s="5" t="s">
        <v>2624</v>
      </c>
      <c r="G249" s="5" t="s">
        <v>3175</v>
      </c>
      <c r="H249" s="7" t="s">
        <v>2617</v>
      </c>
      <c r="I249" s="7" t="s">
        <v>2618</v>
      </c>
      <c r="J249" s="5"/>
      <c r="K249" s="41">
        <v>12202421</v>
      </c>
      <c r="L249" s="41">
        <f t="shared" si="11"/>
        <v>18062563.94741759</v>
      </c>
      <c r="M249" s="5" t="s">
        <v>3481</v>
      </c>
      <c r="N249" s="5" t="s">
        <v>3382</v>
      </c>
      <c r="O249" s="5" t="s">
        <v>3310</v>
      </c>
      <c r="P249" s="5" t="s">
        <v>386</v>
      </c>
      <c r="Q249" s="5"/>
      <c r="R249" s="5" t="s">
        <v>3314</v>
      </c>
      <c r="S249" s="5" t="s">
        <v>3347</v>
      </c>
      <c r="T249" s="105"/>
      <c r="U249" s="105"/>
    </row>
    <row r="250" spans="1:21" ht="45" customHeight="1">
      <c r="A250" s="80">
        <v>10484</v>
      </c>
      <c r="B250" s="5" t="s">
        <v>3208</v>
      </c>
      <c r="C250" s="5" t="s">
        <v>3208</v>
      </c>
      <c r="D250" s="5" t="s">
        <v>2625</v>
      </c>
      <c r="E250" s="5" t="s">
        <v>2624</v>
      </c>
      <c r="F250" s="5" t="s">
        <v>2610</v>
      </c>
      <c r="G250" s="5" t="s">
        <v>3175</v>
      </c>
      <c r="H250" s="7" t="s">
        <v>2617</v>
      </c>
      <c r="I250" s="7" t="s">
        <v>2618</v>
      </c>
      <c r="J250" s="5"/>
      <c r="K250" s="41">
        <v>21031280</v>
      </c>
      <c r="L250" s="41">
        <f t="shared" si="11"/>
        <v>31131432.024517484</v>
      </c>
      <c r="M250" s="5" t="s">
        <v>3481</v>
      </c>
      <c r="N250" s="5" t="s">
        <v>3382</v>
      </c>
      <c r="O250" s="5" t="s">
        <v>3310</v>
      </c>
      <c r="P250" s="5" t="s">
        <v>386</v>
      </c>
      <c r="Q250" s="5"/>
      <c r="R250" s="5" t="s">
        <v>3314</v>
      </c>
      <c r="S250" s="5" t="s">
        <v>3347</v>
      </c>
      <c r="T250" s="105" t="s">
        <v>3254</v>
      </c>
      <c r="U250" s="105"/>
    </row>
    <row r="251" spans="1:21" ht="45" customHeight="1">
      <c r="A251" s="80">
        <v>10485</v>
      </c>
      <c r="B251" s="5" t="s">
        <v>3208</v>
      </c>
      <c r="C251" s="5" t="s">
        <v>3208</v>
      </c>
      <c r="D251" s="5" t="s">
        <v>2707</v>
      </c>
      <c r="E251" s="5" t="s">
        <v>2619</v>
      </c>
      <c r="F251" s="5" t="s">
        <v>2614</v>
      </c>
      <c r="G251" s="5" t="s">
        <v>3171</v>
      </c>
      <c r="H251" s="7" t="s">
        <v>2617</v>
      </c>
      <c r="I251" s="7" t="s">
        <v>2626</v>
      </c>
      <c r="J251" s="5"/>
      <c r="K251" s="41">
        <v>47291190</v>
      </c>
      <c r="L251" s="41">
        <f t="shared" si="11"/>
        <v>70002513.72448757</v>
      </c>
      <c r="M251" s="5" t="s">
        <v>3481</v>
      </c>
      <c r="N251" s="5" t="s">
        <v>3382</v>
      </c>
      <c r="O251" s="5" t="s">
        <v>3310</v>
      </c>
      <c r="P251" s="5" t="s">
        <v>386</v>
      </c>
      <c r="Q251" s="5"/>
      <c r="R251" s="5" t="s">
        <v>3314</v>
      </c>
      <c r="S251" s="5" t="s">
        <v>3193</v>
      </c>
      <c r="T251" s="105"/>
      <c r="U251" s="105"/>
    </row>
    <row r="252" spans="1:21" ht="45" customHeight="1">
      <c r="A252" s="80">
        <v>10486</v>
      </c>
      <c r="B252" s="5" t="s">
        <v>3208</v>
      </c>
      <c r="C252" s="5" t="s">
        <v>3208</v>
      </c>
      <c r="D252" s="5" t="s">
        <v>2624</v>
      </c>
      <c r="E252" s="5" t="s">
        <v>2627</v>
      </c>
      <c r="F252" s="5" t="s">
        <v>2613</v>
      </c>
      <c r="G252" s="5" t="s">
        <v>3175</v>
      </c>
      <c r="H252" s="7" t="s">
        <v>2617</v>
      </c>
      <c r="I252" s="7" t="s">
        <v>2628</v>
      </c>
      <c r="J252" s="5"/>
      <c r="K252" s="41">
        <v>29419888</v>
      </c>
      <c r="L252" s="41">
        <f t="shared" si="11"/>
        <v>43548621.07493779</v>
      </c>
      <c r="M252" s="5" t="s">
        <v>3481</v>
      </c>
      <c r="N252" s="5" t="s">
        <v>3382</v>
      </c>
      <c r="O252" s="5" t="s">
        <v>3310</v>
      </c>
      <c r="P252" s="5" t="s">
        <v>386</v>
      </c>
      <c r="Q252" s="5"/>
      <c r="R252" s="5" t="s">
        <v>3314</v>
      </c>
      <c r="S252" s="5" t="s">
        <v>3347</v>
      </c>
      <c r="T252" s="105" t="s">
        <v>3254</v>
      </c>
      <c r="U252" s="105"/>
    </row>
    <row r="253" spans="1:21" ht="45" customHeight="1">
      <c r="A253" s="80">
        <v>10488</v>
      </c>
      <c r="B253" s="5" t="s">
        <v>3208</v>
      </c>
      <c r="C253" s="5" t="s">
        <v>3208</v>
      </c>
      <c r="D253" s="5" t="s">
        <v>2629</v>
      </c>
      <c r="E253" s="5" t="s">
        <v>2627</v>
      </c>
      <c r="F253" s="5">
        <v>20</v>
      </c>
      <c r="G253" s="5" t="s">
        <v>3175</v>
      </c>
      <c r="H253" s="7" t="s">
        <v>2617</v>
      </c>
      <c r="I253" s="7" t="s">
        <v>2628</v>
      </c>
      <c r="J253" s="5"/>
      <c r="K253" s="41">
        <v>7146436</v>
      </c>
      <c r="L253" s="41">
        <f t="shared" si="11"/>
        <v>10578471.046534715</v>
      </c>
      <c r="M253" s="5" t="s">
        <v>3481</v>
      </c>
      <c r="N253" s="5" t="s">
        <v>3382</v>
      </c>
      <c r="O253" s="5" t="s">
        <v>3310</v>
      </c>
      <c r="P253" s="5" t="s">
        <v>386</v>
      </c>
      <c r="Q253" s="5"/>
      <c r="R253" s="5" t="s">
        <v>3314</v>
      </c>
      <c r="S253" s="5" t="s">
        <v>3347</v>
      </c>
      <c r="T253" s="105" t="s">
        <v>3254</v>
      </c>
      <c r="U253" s="105" t="s">
        <v>3254</v>
      </c>
    </row>
    <row r="254" spans="1:21" ht="45" customHeight="1">
      <c r="A254" s="80">
        <v>10490</v>
      </c>
      <c r="B254" s="5" t="s">
        <v>3208</v>
      </c>
      <c r="C254" s="5" t="s">
        <v>3208</v>
      </c>
      <c r="D254" s="5" t="s">
        <v>2630</v>
      </c>
      <c r="E254" s="5" t="s">
        <v>2631</v>
      </c>
      <c r="F254" s="5" t="s">
        <v>2632</v>
      </c>
      <c r="G254" s="5" t="s">
        <v>3172</v>
      </c>
      <c r="H254" s="7" t="s">
        <v>2633</v>
      </c>
      <c r="I254" s="7" t="s">
        <v>2634</v>
      </c>
      <c r="J254" s="5"/>
      <c r="K254" s="41">
        <v>2359125</v>
      </c>
      <c r="L254" s="41">
        <f t="shared" si="11"/>
        <v>3492081.2986579896</v>
      </c>
      <c r="M254" s="5" t="s">
        <v>3481</v>
      </c>
      <c r="N254" s="5" t="s">
        <v>3382</v>
      </c>
      <c r="O254" s="5" t="s">
        <v>3310</v>
      </c>
      <c r="P254" s="5" t="s">
        <v>385</v>
      </c>
      <c r="Q254" s="5"/>
      <c r="R254" s="5" t="s">
        <v>3314</v>
      </c>
      <c r="S254" s="5" t="s">
        <v>3431</v>
      </c>
      <c r="T254" s="105" t="s">
        <v>3254</v>
      </c>
      <c r="U254" s="105" t="s">
        <v>3254</v>
      </c>
    </row>
    <row r="255" spans="1:21" ht="45" customHeight="1">
      <c r="A255" s="80">
        <v>10493</v>
      </c>
      <c r="B255" s="5" t="s">
        <v>3208</v>
      </c>
      <c r="C255" s="5" t="s">
        <v>3208</v>
      </c>
      <c r="D255" s="5" t="s">
        <v>2635</v>
      </c>
      <c r="E255" s="5" t="s">
        <v>2657</v>
      </c>
      <c r="F255" s="5" t="s">
        <v>2856</v>
      </c>
      <c r="G255" s="5" t="s">
        <v>3171</v>
      </c>
      <c r="H255" s="7" t="s">
        <v>2636</v>
      </c>
      <c r="I255" s="7" t="s">
        <v>2637</v>
      </c>
      <c r="J255" s="5"/>
      <c r="K255" s="41">
        <v>827659</v>
      </c>
      <c r="L255" s="41">
        <f>K255*(1.04^18)</f>
        <v>1676685.2713016812</v>
      </c>
      <c r="M255" s="5" t="s">
        <v>3482</v>
      </c>
      <c r="N255" s="5" t="s">
        <v>3382</v>
      </c>
      <c r="O255" s="5" t="s">
        <v>3310</v>
      </c>
      <c r="P255" s="5" t="s">
        <v>385</v>
      </c>
      <c r="Q255" s="5"/>
      <c r="R255" s="5" t="s">
        <v>3193</v>
      </c>
      <c r="S255" s="5" t="s">
        <v>3314</v>
      </c>
      <c r="T255" s="105" t="s">
        <v>3254</v>
      </c>
      <c r="U255" s="105"/>
    </row>
    <row r="256" spans="1:21" ht="45" customHeight="1">
      <c r="A256" s="80">
        <v>10494</v>
      </c>
      <c r="B256" s="5" t="s">
        <v>3208</v>
      </c>
      <c r="C256" s="5" t="s">
        <v>3208</v>
      </c>
      <c r="D256" s="5" t="s">
        <v>2638</v>
      </c>
      <c r="E256" s="5" t="s">
        <v>2639</v>
      </c>
      <c r="F256" s="5" t="s">
        <v>2639</v>
      </c>
      <c r="G256" s="5" t="s">
        <v>3170</v>
      </c>
      <c r="H256" s="7" t="s">
        <v>2640</v>
      </c>
      <c r="I256" s="7" t="s">
        <v>2641</v>
      </c>
      <c r="J256" s="5"/>
      <c r="K256" s="41">
        <v>888209</v>
      </c>
      <c r="L256" s="41">
        <f>K256*(1.04^10)</f>
        <v>1314766.2960630378</v>
      </c>
      <c r="M256" s="5" t="s">
        <v>3481</v>
      </c>
      <c r="N256" s="5" t="s">
        <v>3382</v>
      </c>
      <c r="O256" s="5" t="s">
        <v>3417</v>
      </c>
      <c r="P256" s="5" t="s">
        <v>386</v>
      </c>
      <c r="Q256" s="5"/>
      <c r="R256" s="5" t="s">
        <v>3314</v>
      </c>
      <c r="S256" s="5" t="s">
        <v>3347</v>
      </c>
      <c r="T256" s="105"/>
      <c r="U256" s="105"/>
    </row>
    <row r="257" spans="1:21" ht="45" customHeight="1">
      <c r="A257" s="80">
        <v>10495</v>
      </c>
      <c r="B257" s="5" t="s">
        <v>3208</v>
      </c>
      <c r="C257" s="5" t="s">
        <v>3208</v>
      </c>
      <c r="D257" s="5" t="s">
        <v>2550</v>
      </c>
      <c r="E257" s="5" t="s">
        <v>2551</v>
      </c>
      <c r="F257" s="5"/>
      <c r="G257" s="5" t="s">
        <v>3170</v>
      </c>
      <c r="H257" s="7" t="s">
        <v>2640</v>
      </c>
      <c r="I257" s="7" t="s">
        <v>2552</v>
      </c>
      <c r="J257" s="5"/>
      <c r="K257" s="41">
        <v>1025038</v>
      </c>
      <c r="L257" s="41">
        <f>K257*(1.04^10)</f>
        <v>1517306.6413241301</v>
      </c>
      <c r="M257" s="5" t="s">
        <v>3481</v>
      </c>
      <c r="N257" s="5" t="s">
        <v>3382</v>
      </c>
      <c r="O257" s="5" t="s">
        <v>3310</v>
      </c>
      <c r="P257" s="5" t="s">
        <v>386</v>
      </c>
      <c r="Q257" s="5"/>
      <c r="R257" s="5" t="s">
        <v>3193</v>
      </c>
      <c r="S257" s="5" t="s">
        <v>3314</v>
      </c>
      <c r="T257" s="105" t="s">
        <v>3254</v>
      </c>
      <c r="U257" s="105"/>
    </row>
    <row r="258" spans="1:21" ht="45" customHeight="1">
      <c r="A258" s="80">
        <v>10496</v>
      </c>
      <c r="B258" s="5" t="s">
        <v>3208</v>
      </c>
      <c r="C258" s="5" t="s">
        <v>3208</v>
      </c>
      <c r="D258" s="5" t="s">
        <v>2553</v>
      </c>
      <c r="E258" s="5" t="s">
        <v>2554</v>
      </c>
      <c r="F258" s="5"/>
      <c r="G258" s="5" t="s">
        <v>3170</v>
      </c>
      <c r="H258" s="7" t="s">
        <v>2640</v>
      </c>
      <c r="I258" s="7" t="s">
        <v>2555</v>
      </c>
      <c r="J258" s="5"/>
      <c r="K258" s="41">
        <v>250000</v>
      </c>
      <c r="L258" s="41">
        <f>K258*(1.04^18)</f>
        <v>506454.12884463323</v>
      </c>
      <c r="M258" s="5" t="s">
        <v>3482</v>
      </c>
      <c r="N258" s="5" t="s">
        <v>3382</v>
      </c>
      <c r="O258" s="5" t="s">
        <v>2498</v>
      </c>
      <c r="P258" s="5" t="s">
        <v>386</v>
      </c>
      <c r="Q258" s="5"/>
      <c r="R258" s="5" t="s">
        <v>3193</v>
      </c>
      <c r="S258" s="5" t="s">
        <v>3314</v>
      </c>
      <c r="T258" s="105" t="s">
        <v>3254</v>
      </c>
      <c r="U258" s="105"/>
    </row>
    <row r="259" spans="1:21" ht="45" customHeight="1">
      <c r="A259" s="80">
        <v>10497</v>
      </c>
      <c r="B259" s="5" t="s">
        <v>3208</v>
      </c>
      <c r="C259" s="5" t="s">
        <v>3208</v>
      </c>
      <c r="D259" s="5" t="s">
        <v>2556</v>
      </c>
      <c r="E259" s="36"/>
      <c r="F259" s="5"/>
      <c r="G259" s="5" t="s">
        <v>3170</v>
      </c>
      <c r="H259" s="7" t="s">
        <v>2640</v>
      </c>
      <c r="I259" s="7" t="s">
        <v>2557</v>
      </c>
      <c r="J259" s="5"/>
      <c r="K259" s="41">
        <v>1884390</v>
      </c>
      <c r="L259" s="41">
        <f>K259*(1.04^10)</f>
        <v>2789357.5280572795</v>
      </c>
      <c r="M259" s="5" t="s">
        <v>3481</v>
      </c>
      <c r="N259" s="5" t="s">
        <v>3382</v>
      </c>
      <c r="O259" s="5" t="s">
        <v>2498</v>
      </c>
      <c r="P259" s="5" t="s">
        <v>386</v>
      </c>
      <c r="Q259" s="5"/>
      <c r="R259" s="5" t="s">
        <v>3314</v>
      </c>
      <c r="S259" s="5" t="s">
        <v>3193</v>
      </c>
      <c r="T259" s="105" t="s">
        <v>3254</v>
      </c>
      <c r="U259" s="105"/>
    </row>
    <row r="260" spans="1:21" ht="45" customHeight="1">
      <c r="A260" s="80">
        <v>10498</v>
      </c>
      <c r="B260" s="5" t="s">
        <v>3208</v>
      </c>
      <c r="C260" s="5" t="s">
        <v>3208</v>
      </c>
      <c r="D260" s="5" t="s">
        <v>2558</v>
      </c>
      <c r="E260" s="5" t="s">
        <v>2559</v>
      </c>
      <c r="F260" s="5"/>
      <c r="G260" s="5" t="s">
        <v>3171</v>
      </c>
      <c r="H260" s="7" t="s">
        <v>2640</v>
      </c>
      <c r="I260" s="7" t="s">
        <v>2560</v>
      </c>
      <c r="J260" s="5"/>
      <c r="K260" s="41">
        <v>1682670</v>
      </c>
      <c r="L260" s="41">
        <f>K260*(1.04^10)</f>
        <v>2490762.650903551</v>
      </c>
      <c r="M260" s="5" t="s">
        <v>3481</v>
      </c>
      <c r="N260" s="5" t="s">
        <v>3382</v>
      </c>
      <c r="O260" s="5" t="s">
        <v>2498</v>
      </c>
      <c r="P260" s="5" t="s">
        <v>386</v>
      </c>
      <c r="Q260" s="5"/>
      <c r="R260" s="5" t="s">
        <v>3314</v>
      </c>
      <c r="S260" s="5" t="s">
        <v>3193</v>
      </c>
      <c r="T260" s="105" t="s">
        <v>3254</v>
      </c>
      <c r="U260" s="105"/>
    </row>
    <row r="261" spans="1:21" ht="45" customHeight="1">
      <c r="A261" s="80">
        <v>10499</v>
      </c>
      <c r="B261" s="5" t="s">
        <v>3208</v>
      </c>
      <c r="C261" s="5" t="s">
        <v>3208</v>
      </c>
      <c r="D261" s="5" t="s">
        <v>2561</v>
      </c>
      <c r="E261" s="5" t="s">
        <v>2562</v>
      </c>
      <c r="F261" s="5" t="s">
        <v>2563</v>
      </c>
      <c r="G261" s="5" t="s">
        <v>3175</v>
      </c>
      <c r="H261" s="7" t="s">
        <v>2640</v>
      </c>
      <c r="I261" s="7" t="s">
        <v>2564</v>
      </c>
      <c r="J261" s="5"/>
      <c r="K261" s="41">
        <v>3833031</v>
      </c>
      <c r="L261" s="41">
        <f>K261*(1.04^10)</f>
        <v>5673822.231664848</v>
      </c>
      <c r="M261" s="5" t="s">
        <v>3481</v>
      </c>
      <c r="N261" s="5" t="s">
        <v>3382</v>
      </c>
      <c r="O261" s="5" t="s">
        <v>3310</v>
      </c>
      <c r="P261" s="5" t="s">
        <v>386</v>
      </c>
      <c r="Q261" s="5"/>
      <c r="R261" s="5" t="s">
        <v>3314</v>
      </c>
      <c r="S261" s="5" t="s">
        <v>3193</v>
      </c>
      <c r="T261" s="105" t="s">
        <v>3254</v>
      </c>
      <c r="U261" s="105"/>
    </row>
    <row r="262" spans="1:21" ht="45" customHeight="1">
      <c r="A262" s="80">
        <v>10501</v>
      </c>
      <c r="B262" s="5" t="s">
        <v>3208</v>
      </c>
      <c r="C262" s="5" t="s">
        <v>3208</v>
      </c>
      <c r="D262" s="5" t="s">
        <v>165</v>
      </c>
      <c r="E262" s="5" t="s">
        <v>2565</v>
      </c>
      <c r="F262" s="5" t="s">
        <v>2610</v>
      </c>
      <c r="G262" s="5" t="s">
        <v>3172</v>
      </c>
      <c r="H262" s="7" t="s">
        <v>2566</v>
      </c>
      <c r="I262" s="7" t="s">
        <v>2567</v>
      </c>
      <c r="J262" s="5"/>
      <c r="K262" s="41">
        <v>7135229</v>
      </c>
      <c r="L262" s="41">
        <f>K262*(1.04^18)</f>
        <v>14454664.749207854</v>
      </c>
      <c r="M262" s="5" t="s">
        <v>3482</v>
      </c>
      <c r="N262" s="5" t="s">
        <v>3382</v>
      </c>
      <c r="O262" s="5" t="s">
        <v>3310</v>
      </c>
      <c r="P262" s="5" t="s">
        <v>386</v>
      </c>
      <c r="Q262" s="5"/>
      <c r="R262" s="5" t="s">
        <v>3314</v>
      </c>
      <c r="S262" s="5" t="s">
        <v>3347</v>
      </c>
      <c r="T262" s="105"/>
      <c r="U262" s="105"/>
    </row>
    <row r="263" spans="1:21" ht="45" customHeight="1">
      <c r="A263" s="80">
        <v>10502</v>
      </c>
      <c r="B263" s="5" t="s">
        <v>3208</v>
      </c>
      <c r="C263" s="5" t="s">
        <v>3208</v>
      </c>
      <c r="D263" s="5" t="s">
        <v>2568</v>
      </c>
      <c r="E263" s="5" t="s">
        <v>2569</v>
      </c>
      <c r="F263" s="5"/>
      <c r="G263" s="5" t="s">
        <v>3285</v>
      </c>
      <c r="H263" s="7" t="s">
        <v>2570</v>
      </c>
      <c r="I263" s="7" t="s">
        <v>2571</v>
      </c>
      <c r="J263" s="5"/>
      <c r="K263" s="41">
        <v>1400000</v>
      </c>
      <c r="L263" s="41">
        <f aca="true" t="shared" si="12" ref="L263:L269">K263*(1.04^10)</f>
        <v>2072341.9988856823</v>
      </c>
      <c r="M263" s="5" t="s">
        <v>3481</v>
      </c>
      <c r="N263" s="5" t="s">
        <v>3382</v>
      </c>
      <c r="O263" s="5" t="s">
        <v>3348</v>
      </c>
      <c r="P263" s="5" t="s">
        <v>386</v>
      </c>
      <c r="Q263" s="5"/>
      <c r="R263" s="5" t="s">
        <v>3258</v>
      </c>
      <c r="S263" s="5" t="s">
        <v>3258</v>
      </c>
      <c r="T263" s="105" t="s">
        <v>3254</v>
      </c>
      <c r="U263" s="105"/>
    </row>
    <row r="264" spans="1:21" ht="45" customHeight="1">
      <c r="A264" s="80">
        <v>10503</v>
      </c>
      <c r="B264" s="5" t="s">
        <v>3208</v>
      </c>
      <c r="C264" s="5" t="s">
        <v>3208</v>
      </c>
      <c r="D264" s="5" t="s">
        <v>2572</v>
      </c>
      <c r="E264" s="5" t="s">
        <v>2639</v>
      </c>
      <c r="F264" s="5" t="s">
        <v>2639</v>
      </c>
      <c r="G264" s="5" t="s">
        <v>3171</v>
      </c>
      <c r="H264" s="7" t="s">
        <v>2640</v>
      </c>
      <c r="I264" s="7" t="s">
        <v>2573</v>
      </c>
      <c r="J264" s="5"/>
      <c r="K264" s="41">
        <v>683517</v>
      </c>
      <c r="L264" s="41">
        <f t="shared" si="12"/>
        <v>1011772.1328945322</v>
      </c>
      <c r="M264" s="5" t="s">
        <v>3481</v>
      </c>
      <c r="N264" s="5" t="s">
        <v>3382</v>
      </c>
      <c r="O264" s="5" t="s">
        <v>2498</v>
      </c>
      <c r="P264" s="5" t="s">
        <v>385</v>
      </c>
      <c r="Q264" s="5"/>
      <c r="R264" s="5" t="s">
        <v>3314</v>
      </c>
      <c r="S264" s="5" t="s">
        <v>3193</v>
      </c>
      <c r="T264" s="105"/>
      <c r="U264" s="105" t="s">
        <v>3254</v>
      </c>
    </row>
    <row r="265" spans="1:21" ht="45" customHeight="1">
      <c r="A265" s="80">
        <v>10504</v>
      </c>
      <c r="B265" s="5" t="s">
        <v>3208</v>
      </c>
      <c r="C265" s="5" t="s">
        <v>3208</v>
      </c>
      <c r="D265" s="5" t="s">
        <v>2574</v>
      </c>
      <c r="E265" s="5" t="s">
        <v>2763</v>
      </c>
      <c r="F265" s="5" t="s">
        <v>2986</v>
      </c>
      <c r="G265" s="5" t="s">
        <v>3175</v>
      </c>
      <c r="H265" s="7" t="s">
        <v>2575</v>
      </c>
      <c r="I265" s="7" t="s">
        <v>2576</v>
      </c>
      <c r="J265" s="5"/>
      <c r="K265" s="41">
        <v>986467</v>
      </c>
      <c r="L265" s="41">
        <f t="shared" si="12"/>
        <v>1460212.1390105446</v>
      </c>
      <c r="M265" s="5" t="s">
        <v>3481</v>
      </c>
      <c r="N265" s="5" t="s">
        <v>3382</v>
      </c>
      <c r="O265" s="5" t="s">
        <v>3013</v>
      </c>
      <c r="P265" s="5" t="s">
        <v>386</v>
      </c>
      <c r="Q265" s="5"/>
      <c r="R265" s="5" t="s">
        <v>3347</v>
      </c>
      <c r="S265" s="5" t="s">
        <v>3258</v>
      </c>
      <c r="T265" s="105"/>
      <c r="U265" s="105" t="s">
        <v>3254</v>
      </c>
    </row>
    <row r="266" spans="1:21" ht="45" customHeight="1">
      <c r="A266" s="80">
        <v>10505</v>
      </c>
      <c r="B266" s="5" t="s">
        <v>3208</v>
      </c>
      <c r="C266" s="5" t="s">
        <v>3208</v>
      </c>
      <c r="D266" s="5" t="s">
        <v>2577</v>
      </c>
      <c r="E266" s="5" t="s">
        <v>2578</v>
      </c>
      <c r="F266" s="5" t="s">
        <v>2639</v>
      </c>
      <c r="G266" s="5" t="s">
        <v>3175</v>
      </c>
      <c r="H266" s="7" t="s">
        <v>2579</v>
      </c>
      <c r="I266" s="7" t="s">
        <v>2580</v>
      </c>
      <c r="J266" s="5"/>
      <c r="K266" s="41">
        <v>4765219</v>
      </c>
      <c r="L266" s="41">
        <f t="shared" si="12"/>
        <v>7053688.191134309</v>
      </c>
      <c r="M266" s="5" t="s">
        <v>3481</v>
      </c>
      <c r="N266" s="5" t="s">
        <v>3382</v>
      </c>
      <c r="O266" s="5" t="s">
        <v>3013</v>
      </c>
      <c r="P266" s="5" t="s">
        <v>386</v>
      </c>
      <c r="Q266" s="5"/>
      <c r="R266" s="5" t="s">
        <v>3314</v>
      </c>
      <c r="S266" s="5" t="s">
        <v>3347</v>
      </c>
      <c r="T266" s="105" t="s">
        <v>3254</v>
      </c>
      <c r="U266" s="105"/>
    </row>
    <row r="267" spans="1:21" ht="45" customHeight="1">
      <c r="A267" s="80">
        <v>10506</v>
      </c>
      <c r="B267" s="5" t="s">
        <v>3208</v>
      </c>
      <c r="C267" s="5" t="s">
        <v>3208</v>
      </c>
      <c r="D267" s="5" t="s">
        <v>2581</v>
      </c>
      <c r="E267" s="5" t="s">
        <v>2639</v>
      </c>
      <c r="F267" s="5"/>
      <c r="G267" s="5" t="s">
        <v>3285</v>
      </c>
      <c r="H267" s="7" t="s">
        <v>2582</v>
      </c>
      <c r="I267" s="7" t="s">
        <v>2583</v>
      </c>
      <c r="J267" s="5"/>
      <c r="K267" s="41">
        <v>185258</v>
      </c>
      <c r="L267" s="41">
        <f t="shared" si="12"/>
        <v>274227.09573540266</v>
      </c>
      <c r="M267" s="5" t="s">
        <v>3481</v>
      </c>
      <c r="N267" s="5" t="s">
        <v>3382</v>
      </c>
      <c r="O267" s="5" t="s">
        <v>3310</v>
      </c>
      <c r="P267" s="5" t="s">
        <v>386</v>
      </c>
      <c r="Q267" s="5"/>
      <c r="R267" s="5" t="s">
        <v>3312</v>
      </c>
      <c r="S267" s="5" t="s">
        <v>3312</v>
      </c>
      <c r="T267" s="105" t="s">
        <v>3254</v>
      </c>
      <c r="U267" s="105"/>
    </row>
    <row r="268" spans="1:21" ht="45" customHeight="1">
      <c r="A268" s="80">
        <v>10507</v>
      </c>
      <c r="B268" s="5" t="s">
        <v>3208</v>
      </c>
      <c r="C268" s="5" t="s">
        <v>3208</v>
      </c>
      <c r="D268" s="5" t="s">
        <v>2584</v>
      </c>
      <c r="E268" s="5" t="s">
        <v>2758</v>
      </c>
      <c r="F268" s="5" t="s">
        <v>2642</v>
      </c>
      <c r="G268" s="5" t="s">
        <v>3171</v>
      </c>
      <c r="H268" s="7" t="s">
        <v>2585</v>
      </c>
      <c r="I268" s="7" t="s">
        <v>2586</v>
      </c>
      <c r="J268" s="5"/>
      <c r="K268" s="41">
        <v>52425</v>
      </c>
      <c r="L268" s="41">
        <f t="shared" si="12"/>
        <v>77601.80663684421</v>
      </c>
      <c r="M268" s="5" t="s">
        <v>3481</v>
      </c>
      <c r="N268" s="5" t="s">
        <v>3382</v>
      </c>
      <c r="O268" s="5" t="s">
        <v>3417</v>
      </c>
      <c r="P268" s="5" t="s">
        <v>386</v>
      </c>
      <c r="Q268" s="5"/>
      <c r="R268" s="5" t="s">
        <v>3258</v>
      </c>
      <c r="S268" s="5" t="s">
        <v>3347</v>
      </c>
      <c r="T268" s="105"/>
      <c r="U268" s="105"/>
    </row>
    <row r="269" spans="1:21" ht="45" customHeight="1">
      <c r="A269" s="80">
        <v>10509</v>
      </c>
      <c r="B269" s="5" t="s">
        <v>3208</v>
      </c>
      <c r="C269" s="5" t="s">
        <v>3208</v>
      </c>
      <c r="D269" s="5" t="s">
        <v>2587</v>
      </c>
      <c r="E269" s="5" t="s">
        <v>2569</v>
      </c>
      <c r="F269" s="5"/>
      <c r="G269" s="80" t="s">
        <v>3285</v>
      </c>
      <c r="H269" s="7" t="s">
        <v>2588</v>
      </c>
      <c r="I269" s="7" t="s">
        <v>2589</v>
      </c>
      <c r="J269" s="5"/>
      <c r="K269" s="41">
        <v>4089150</v>
      </c>
      <c r="L269" s="41">
        <f t="shared" si="12"/>
        <v>6052940.917673849</v>
      </c>
      <c r="M269" s="5" t="s">
        <v>3481</v>
      </c>
      <c r="N269" s="5" t="s">
        <v>3382</v>
      </c>
      <c r="O269" s="5" t="s">
        <v>3348</v>
      </c>
      <c r="P269" s="5" t="s">
        <v>386</v>
      </c>
      <c r="Q269" s="5"/>
      <c r="R269" s="5" t="s">
        <v>3347</v>
      </c>
      <c r="S269" s="5" t="s">
        <v>3347</v>
      </c>
      <c r="T269" s="105"/>
      <c r="U269" s="105"/>
    </row>
    <row r="270" spans="1:21" ht="45" customHeight="1">
      <c r="A270" s="80">
        <v>10511</v>
      </c>
      <c r="B270" s="5" t="s">
        <v>3208</v>
      </c>
      <c r="C270" s="5" t="s">
        <v>3208</v>
      </c>
      <c r="D270" s="5" t="s">
        <v>2590</v>
      </c>
      <c r="E270" s="5" t="s">
        <v>2768</v>
      </c>
      <c r="F270" s="5"/>
      <c r="G270" s="5" t="s">
        <v>3170</v>
      </c>
      <c r="H270" s="7" t="s">
        <v>2591</v>
      </c>
      <c r="I270" s="7" t="s">
        <v>2592</v>
      </c>
      <c r="J270" s="5"/>
      <c r="K270" s="41">
        <v>1908431</v>
      </c>
      <c r="L270" s="41">
        <f>K270*(1.04^18)</f>
        <v>3866131.038260369</v>
      </c>
      <c r="M270" s="5" t="s">
        <v>3482</v>
      </c>
      <c r="N270" s="5" t="s">
        <v>3382</v>
      </c>
      <c r="O270" s="5" t="s">
        <v>2498</v>
      </c>
      <c r="P270" s="5" t="s">
        <v>386</v>
      </c>
      <c r="Q270" s="5"/>
      <c r="R270" s="5" t="s">
        <v>3314</v>
      </c>
      <c r="S270" s="5" t="s">
        <v>3314</v>
      </c>
      <c r="T270" s="105" t="s">
        <v>3254</v>
      </c>
      <c r="U270" s="105"/>
    </row>
    <row r="271" spans="1:21" ht="45" customHeight="1">
      <c r="A271" s="80">
        <v>10512</v>
      </c>
      <c r="B271" s="5" t="s">
        <v>3208</v>
      </c>
      <c r="C271" s="5" t="s">
        <v>3208</v>
      </c>
      <c r="D271" s="5" t="s">
        <v>2506</v>
      </c>
      <c r="E271" s="5" t="s">
        <v>2763</v>
      </c>
      <c r="F271" s="5" t="s">
        <v>2764</v>
      </c>
      <c r="G271" s="5" t="s">
        <v>3173</v>
      </c>
      <c r="H271" s="7" t="s">
        <v>2507</v>
      </c>
      <c r="I271" s="7" t="s">
        <v>2508</v>
      </c>
      <c r="J271" s="5"/>
      <c r="K271" s="41">
        <v>8739328</v>
      </c>
      <c r="L271" s="41">
        <f>K271*(1.04^18)</f>
        <v>17704274.995710045</v>
      </c>
      <c r="M271" s="5" t="s">
        <v>3482</v>
      </c>
      <c r="N271" s="5" t="s">
        <v>3382</v>
      </c>
      <c r="O271" s="5" t="s">
        <v>3013</v>
      </c>
      <c r="P271" s="5" t="s">
        <v>386</v>
      </c>
      <c r="Q271" s="5"/>
      <c r="R271" s="5" t="s">
        <v>3314</v>
      </c>
      <c r="S271" s="5" t="s">
        <v>3347</v>
      </c>
      <c r="T271" s="105" t="s">
        <v>3254</v>
      </c>
      <c r="U271" s="105"/>
    </row>
    <row r="272" spans="1:21" ht="45" customHeight="1">
      <c r="A272" s="80">
        <v>10516</v>
      </c>
      <c r="B272" s="5" t="s">
        <v>3208</v>
      </c>
      <c r="C272" s="5" t="s">
        <v>3208</v>
      </c>
      <c r="D272" s="5" t="s">
        <v>2509</v>
      </c>
      <c r="E272" s="5" t="s">
        <v>2758</v>
      </c>
      <c r="F272" s="5" t="s">
        <v>2670</v>
      </c>
      <c r="G272" s="5" t="s">
        <v>3175</v>
      </c>
      <c r="H272" s="7" t="s">
        <v>2510</v>
      </c>
      <c r="I272" s="7" t="s">
        <v>2511</v>
      </c>
      <c r="J272" s="5"/>
      <c r="K272" s="41">
        <v>9990952</v>
      </c>
      <c r="L272" s="41">
        <f>K272*(1.04^10)</f>
        <v>14789049.598893505</v>
      </c>
      <c r="M272" s="5" t="s">
        <v>3481</v>
      </c>
      <c r="N272" s="5" t="s">
        <v>3382</v>
      </c>
      <c r="O272" s="5" t="s">
        <v>3310</v>
      </c>
      <c r="P272" s="5" t="s">
        <v>386</v>
      </c>
      <c r="Q272" s="5"/>
      <c r="R272" s="5" t="s">
        <v>3193</v>
      </c>
      <c r="S272" s="5" t="s">
        <v>3314</v>
      </c>
      <c r="T272" s="105" t="s">
        <v>3254</v>
      </c>
      <c r="U272" s="105"/>
    </row>
    <row r="273" spans="1:21" ht="45" customHeight="1">
      <c r="A273" s="80">
        <v>10518</v>
      </c>
      <c r="B273" s="5" t="s">
        <v>3208</v>
      </c>
      <c r="C273" s="5" t="s">
        <v>3208</v>
      </c>
      <c r="D273" s="5" t="s">
        <v>2512</v>
      </c>
      <c r="E273" s="5" t="s">
        <v>2758</v>
      </c>
      <c r="F273" s="5" t="s">
        <v>2513</v>
      </c>
      <c r="G273" s="5" t="s">
        <v>3175</v>
      </c>
      <c r="H273" s="7" t="s">
        <v>2514</v>
      </c>
      <c r="I273" s="7" t="s">
        <v>2515</v>
      </c>
      <c r="J273" s="5"/>
      <c r="K273" s="41">
        <v>6781698</v>
      </c>
      <c r="L273" s="41">
        <f>K273*(1.04^18)</f>
        <v>13738475.810709566</v>
      </c>
      <c r="M273" s="5" t="s">
        <v>3482</v>
      </c>
      <c r="N273" s="5" t="s">
        <v>3382</v>
      </c>
      <c r="O273" s="5" t="s">
        <v>3310</v>
      </c>
      <c r="P273" s="5" t="s">
        <v>386</v>
      </c>
      <c r="Q273" s="5"/>
      <c r="R273" s="5" t="s">
        <v>3193</v>
      </c>
      <c r="S273" s="5" t="s">
        <v>3314</v>
      </c>
      <c r="T273" s="105" t="s">
        <v>3254</v>
      </c>
      <c r="U273" s="105"/>
    </row>
    <row r="274" spans="1:21" ht="45" customHeight="1">
      <c r="A274" s="80">
        <v>10519</v>
      </c>
      <c r="B274" s="5" t="s">
        <v>3208</v>
      </c>
      <c r="C274" s="5" t="s">
        <v>3208</v>
      </c>
      <c r="D274" s="5" t="s">
        <v>2516</v>
      </c>
      <c r="E274" s="5" t="s">
        <v>2517</v>
      </c>
      <c r="F274" s="5" t="s">
        <v>2518</v>
      </c>
      <c r="G274" s="5" t="s">
        <v>3175</v>
      </c>
      <c r="H274" s="7" t="s">
        <v>2519</v>
      </c>
      <c r="I274" s="7" t="s">
        <v>2520</v>
      </c>
      <c r="J274" s="5"/>
      <c r="K274" s="41">
        <v>75492</v>
      </c>
      <c r="L274" s="41">
        <f>K274*(1.04^10)</f>
        <v>111746.60155705566</v>
      </c>
      <c r="M274" s="5" t="s">
        <v>3481</v>
      </c>
      <c r="N274" s="5" t="s">
        <v>3382</v>
      </c>
      <c r="O274" s="5" t="s">
        <v>3013</v>
      </c>
      <c r="P274" s="5" t="s">
        <v>386</v>
      </c>
      <c r="Q274" s="5"/>
      <c r="R274" s="5" t="s">
        <v>3347</v>
      </c>
      <c r="S274" s="5" t="s">
        <v>3347</v>
      </c>
      <c r="T274" s="105" t="s">
        <v>3254</v>
      </c>
      <c r="U274" s="105"/>
    </row>
    <row r="275" spans="1:21" ht="45" customHeight="1">
      <c r="A275" s="80">
        <v>10521</v>
      </c>
      <c r="B275" s="5" t="s">
        <v>3208</v>
      </c>
      <c r="C275" s="5" t="s">
        <v>3208</v>
      </c>
      <c r="D275" s="5" t="s">
        <v>2521</v>
      </c>
      <c r="E275" s="5"/>
      <c r="F275" s="5"/>
      <c r="G275" s="5" t="s">
        <v>3285</v>
      </c>
      <c r="H275" s="7" t="s">
        <v>2522</v>
      </c>
      <c r="I275" s="7" t="s">
        <v>2523</v>
      </c>
      <c r="J275" s="5"/>
      <c r="K275" s="41">
        <v>768590</v>
      </c>
      <c r="L275" s="41">
        <f>K275*(1.04^18)</f>
        <v>1557022.3155547867</v>
      </c>
      <c r="M275" s="5" t="s">
        <v>3482</v>
      </c>
      <c r="N275" s="5" t="s">
        <v>3382</v>
      </c>
      <c r="O275" s="5" t="s">
        <v>3348</v>
      </c>
      <c r="P275" s="5" t="s">
        <v>386</v>
      </c>
      <c r="Q275" s="5"/>
      <c r="R275" s="5" t="s">
        <v>3314</v>
      </c>
      <c r="S275" s="5" t="s">
        <v>3347</v>
      </c>
      <c r="T275" s="105" t="s">
        <v>3254</v>
      </c>
      <c r="U275" s="105"/>
    </row>
    <row r="276" spans="1:21" ht="45" customHeight="1">
      <c r="A276" s="80">
        <v>10527</v>
      </c>
      <c r="B276" s="5" t="s">
        <v>3208</v>
      </c>
      <c r="C276" s="5" t="s">
        <v>3208</v>
      </c>
      <c r="D276" s="5" t="s">
        <v>2524</v>
      </c>
      <c r="E276" s="5" t="s">
        <v>2763</v>
      </c>
      <c r="F276" s="5" t="s">
        <v>2525</v>
      </c>
      <c r="G276" s="5" t="s">
        <v>3173</v>
      </c>
      <c r="H276" s="7" t="s">
        <v>2526</v>
      </c>
      <c r="I276" s="7" t="s">
        <v>2527</v>
      </c>
      <c r="J276" s="5"/>
      <c r="K276" s="41">
        <v>8444619</v>
      </c>
      <c r="L276" s="41">
        <f>K276*(1.04^18)</f>
        <v>17107248.636279352</v>
      </c>
      <c r="M276" s="5" t="s">
        <v>3482</v>
      </c>
      <c r="N276" s="5" t="s">
        <v>3382</v>
      </c>
      <c r="O276" s="5" t="s">
        <v>3310</v>
      </c>
      <c r="P276" s="5" t="s">
        <v>386</v>
      </c>
      <c r="Q276" s="5"/>
      <c r="R276" s="5" t="s">
        <v>3314</v>
      </c>
      <c r="S276" s="5" t="s">
        <v>3347</v>
      </c>
      <c r="T276" s="105" t="s">
        <v>3254</v>
      </c>
      <c r="U276" s="105"/>
    </row>
    <row r="277" spans="1:21" ht="45" customHeight="1">
      <c r="A277" s="80">
        <v>10530</v>
      </c>
      <c r="B277" s="5" t="s">
        <v>3208</v>
      </c>
      <c r="C277" s="5" t="s">
        <v>3208</v>
      </c>
      <c r="D277" s="5" t="s">
        <v>2528</v>
      </c>
      <c r="E277" s="5" t="s">
        <v>2690</v>
      </c>
      <c r="F277" s="5" t="s">
        <v>2529</v>
      </c>
      <c r="G277" s="5" t="s">
        <v>3171</v>
      </c>
      <c r="H277" s="7" t="s">
        <v>2530</v>
      </c>
      <c r="I277" s="7" t="s">
        <v>2531</v>
      </c>
      <c r="J277" s="5"/>
      <c r="K277" s="41">
        <v>11897840</v>
      </c>
      <c r="L277" s="41">
        <f>K277*(1.04^18)</f>
        <v>24102840.769331325</v>
      </c>
      <c r="M277" s="5" t="s">
        <v>3482</v>
      </c>
      <c r="N277" s="5" t="s">
        <v>3382</v>
      </c>
      <c r="O277" s="5" t="s">
        <v>304</v>
      </c>
      <c r="P277" s="5" t="s">
        <v>386</v>
      </c>
      <c r="Q277" s="5"/>
      <c r="R277" s="5" t="s">
        <v>3314</v>
      </c>
      <c r="S277" s="5" t="s">
        <v>3347</v>
      </c>
      <c r="T277" s="105" t="s">
        <v>3254</v>
      </c>
      <c r="U277" s="105"/>
    </row>
    <row r="278" spans="1:21" ht="45" customHeight="1">
      <c r="A278" s="80">
        <v>10533</v>
      </c>
      <c r="B278" s="5" t="s">
        <v>3208</v>
      </c>
      <c r="C278" s="5" t="s">
        <v>3208</v>
      </c>
      <c r="D278" s="5" t="s">
        <v>2532</v>
      </c>
      <c r="E278" s="5" t="s">
        <v>2533</v>
      </c>
      <c r="F278" s="5" t="s">
        <v>2534</v>
      </c>
      <c r="G278" s="5" t="s">
        <v>3170</v>
      </c>
      <c r="H278" s="7" t="s">
        <v>2535</v>
      </c>
      <c r="I278" s="7" t="s">
        <v>2536</v>
      </c>
      <c r="J278" s="5"/>
      <c r="K278" s="41">
        <v>28644245</v>
      </c>
      <c r="L278" s="41">
        <f aca="true" t="shared" si="13" ref="L278:L286">K278*(1.04^10)</f>
        <v>42400479.95705087</v>
      </c>
      <c r="M278" s="5" t="s">
        <v>3481</v>
      </c>
      <c r="N278" s="5" t="s">
        <v>3382</v>
      </c>
      <c r="O278" s="5" t="s">
        <v>3089</v>
      </c>
      <c r="P278" s="5" t="s">
        <v>386</v>
      </c>
      <c r="Q278" s="5"/>
      <c r="R278" s="5" t="s">
        <v>3314</v>
      </c>
      <c r="S278" s="5" t="s">
        <v>3347</v>
      </c>
      <c r="T278" s="105" t="s">
        <v>3254</v>
      </c>
      <c r="U278" s="105"/>
    </row>
    <row r="279" spans="1:21" ht="45" customHeight="1">
      <c r="A279" s="80">
        <v>10534</v>
      </c>
      <c r="B279" s="5" t="s">
        <v>3208</v>
      </c>
      <c r="C279" s="5" t="s">
        <v>3208</v>
      </c>
      <c r="D279" s="5" t="s">
        <v>2537</v>
      </c>
      <c r="E279" s="5" t="s">
        <v>2682</v>
      </c>
      <c r="F279" s="5" t="s">
        <v>2538</v>
      </c>
      <c r="G279" s="5" t="s">
        <v>3175</v>
      </c>
      <c r="H279" s="7" t="s">
        <v>2535</v>
      </c>
      <c r="I279" s="7" t="s">
        <v>2539</v>
      </c>
      <c r="J279" s="5"/>
      <c r="K279" s="41">
        <v>19795513</v>
      </c>
      <c r="L279" s="41">
        <f t="shared" si="13"/>
        <v>29302194.985276796</v>
      </c>
      <c r="M279" s="5" t="s">
        <v>3481</v>
      </c>
      <c r="N279" s="5" t="s">
        <v>3382</v>
      </c>
      <c r="O279" s="5" t="s">
        <v>3089</v>
      </c>
      <c r="P279" s="5" t="s">
        <v>386</v>
      </c>
      <c r="Q279" s="5"/>
      <c r="R279" s="5" t="s">
        <v>3314</v>
      </c>
      <c r="S279" s="5" t="s">
        <v>3347</v>
      </c>
      <c r="T279" s="105" t="s">
        <v>3254</v>
      </c>
      <c r="U279" s="105" t="s">
        <v>3254</v>
      </c>
    </row>
    <row r="280" spans="1:21" ht="45" customHeight="1">
      <c r="A280" s="80">
        <v>10535</v>
      </c>
      <c r="B280" s="5" t="s">
        <v>3208</v>
      </c>
      <c r="C280" s="5" t="s">
        <v>3208</v>
      </c>
      <c r="D280" s="5" t="s">
        <v>2540</v>
      </c>
      <c r="E280" s="5" t="s">
        <v>2541</v>
      </c>
      <c r="F280" s="5" t="s">
        <v>2682</v>
      </c>
      <c r="G280" s="5" t="s">
        <v>3175</v>
      </c>
      <c r="H280" s="7" t="s">
        <v>2535</v>
      </c>
      <c r="I280" s="7" t="s">
        <v>2542</v>
      </c>
      <c r="J280" s="5"/>
      <c r="K280" s="41">
        <v>20163595</v>
      </c>
      <c r="L280" s="41">
        <f t="shared" si="13"/>
        <v>29847046.262158107</v>
      </c>
      <c r="M280" s="5" t="s">
        <v>3481</v>
      </c>
      <c r="N280" s="5" t="s">
        <v>3382</v>
      </c>
      <c r="O280" s="5" t="s">
        <v>3089</v>
      </c>
      <c r="P280" s="5" t="s">
        <v>386</v>
      </c>
      <c r="Q280" s="5"/>
      <c r="R280" s="5" t="s">
        <v>3314</v>
      </c>
      <c r="S280" s="5" t="s">
        <v>3347</v>
      </c>
      <c r="T280" s="105"/>
      <c r="U280" s="105"/>
    </row>
    <row r="281" spans="1:21" ht="45" customHeight="1">
      <c r="A281" s="80">
        <v>10537</v>
      </c>
      <c r="B281" s="5" t="s">
        <v>3208</v>
      </c>
      <c r="C281" s="5" t="s">
        <v>3208</v>
      </c>
      <c r="D281" s="5" t="s">
        <v>2546</v>
      </c>
      <c r="E281" s="5" t="s">
        <v>2686</v>
      </c>
      <c r="F281" s="5" t="s">
        <v>2538</v>
      </c>
      <c r="G281" s="5" t="s">
        <v>3175</v>
      </c>
      <c r="H281" s="7" t="s">
        <v>2535</v>
      </c>
      <c r="I281" s="7" t="s">
        <v>2547</v>
      </c>
      <c r="J281" s="5"/>
      <c r="K281" s="41">
        <v>7925735</v>
      </c>
      <c r="L281" s="41">
        <f t="shared" si="13"/>
        <v>11732023.937527295</v>
      </c>
      <c r="M281" s="5" t="s">
        <v>3481</v>
      </c>
      <c r="N281" s="5" t="s">
        <v>3382</v>
      </c>
      <c r="O281" s="5" t="s">
        <v>3089</v>
      </c>
      <c r="P281" s="5" t="s">
        <v>386</v>
      </c>
      <c r="Q281" s="5"/>
      <c r="R281" s="5" t="s">
        <v>3314</v>
      </c>
      <c r="S281" s="5" t="s">
        <v>3347</v>
      </c>
      <c r="T281" s="105" t="s">
        <v>3254</v>
      </c>
      <c r="U281" s="105"/>
    </row>
    <row r="282" spans="1:21" ht="45" customHeight="1">
      <c r="A282" s="80">
        <v>10538</v>
      </c>
      <c r="B282" s="5" t="s">
        <v>3208</v>
      </c>
      <c r="C282" s="5" t="s">
        <v>3208</v>
      </c>
      <c r="D282" s="5" t="s">
        <v>2548</v>
      </c>
      <c r="E282" s="5" t="s">
        <v>2541</v>
      </c>
      <c r="F282" s="5" t="s">
        <v>2549</v>
      </c>
      <c r="G282" s="5" t="s">
        <v>3175</v>
      </c>
      <c r="H282" s="7" t="s">
        <v>2535</v>
      </c>
      <c r="I282" s="7" t="s">
        <v>2457</v>
      </c>
      <c r="J282" s="5"/>
      <c r="K282" s="41">
        <v>15794720</v>
      </c>
      <c r="L282" s="41">
        <f t="shared" si="13"/>
        <v>23380044.011885475</v>
      </c>
      <c r="M282" s="5" t="s">
        <v>3481</v>
      </c>
      <c r="N282" s="5" t="s">
        <v>3382</v>
      </c>
      <c r="O282" s="5" t="s">
        <v>3089</v>
      </c>
      <c r="P282" s="5" t="s">
        <v>386</v>
      </c>
      <c r="Q282" s="5"/>
      <c r="R282" s="5" t="s">
        <v>3314</v>
      </c>
      <c r="S282" s="5" t="s">
        <v>3347</v>
      </c>
      <c r="T282" s="105"/>
      <c r="U282" s="105"/>
    </row>
    <row r="283" spans="1:21" ht="45" customHeight="1">
      <c r="A283" s="80">
        <v>10539</v>
      </c>
      <c r="B283" s="5" t="s">
        <v>3208</v>
      </c>
      <c r="C283" s="5" t="s">
        <v>3208</v>
      </c>
      <c r="D283" s="5" t="s">
        <v>2458</v>
      </c>
      <c r="E283" s="5" t="s">
        <v>2459</v>
      </c>
      <c r="F283" s="5" t="s">
        <v>2548</v>
      </c>
      <c r="G283" s="5" t="s">
        <v>3171</v>
      </c>
      <c r="H283" s="7" t="s">
        <v>2535</v>
      </c>
      <c r="I283" s="7" t="s">
        <v>2460</v>
      </c>
      <c r="J283" s="5"/>
      <c r="K283" s="41">
        <v>7120992</v>
      </c>
      <c r="L283" s="41">
        <f t="shared" si="13"/>
        <v>10540807.710949253</v>
      </c>
      <c r="M283" s="5" t="s">
        <v>3481</v>
      </c>
      <c r="N283" s="5" t="s">
        <v>3382</v>
      </c>
      <c r="O283" s="5" t="s">
        <v>3089</v>
      </c>
      <c r="P283" s="5" t="s">
        <v>386</v>
      </c>
      <c r="Q283" s="5"/>
      <c r="R283" s="5" t="s">
        <v>3314</v>
      </c>
      <c r="S283" s="5" t="s">
        <v>3347</v>
      </c>
      <c r="T283" s="105"/>
      <c r="U283" s="105"/>
    </row>
    <row r="284" spans="1:21" ht="45" customHeight="1">
      <c r="A284" s="80">
        <v>10540</v>
      </c>
      <c r="B284" s="5" t="s">
        <v>3208</v>
      </c>
      <c r="C284" s="5" t="s">
        <v>3208</v>
      </c>
      <c r="D284" s="5" t="s">
        <v>2541</v>
      </c>
      <c r="E284" s="5" t="s">
        <v>2549</v>
      </c>
      <c r="F284" s="5" t="s">
        <v>2461</v>
      </c>
      <c r="G284" s="5" t="s">
        <v>3175</v>
      </c>
      <c r="H284" s="7" t="s">
        <v>2535</v>
      </c>
      <c r="I284" s="7" t="s">
        <v>2462</v>
      </c>
      <c r="J284" s="5"/>
      <c r="K284" s="41">
        <v>21236546</v>
      </c>
      <c r="L284" s="41">
        <f t="shared" si="13"/>
        <v>31435275.84790553</v>
      </c>
      <c r="M284" s="5" t="s">
        <v>3481</v>
      </c>
      <c r="N284" s="5" t="s">
        <v>3382</v>
      </c>
      <c r="O284" s="5" t="s">
        <v>3089</v>
      </c>
      <c r="P284" s="5" t="s">
        <v>386</v>
      </c>
      <c r="Q284" s="5"/>
      <c r="R284" s="5" t="s">
        <v>3314</v>
      </c>
      <c r="S284" s="5" t="s">
        <v>3347</v>
      </c>
      <c r="T284" s="105"/>
      <c r="U284" s="105"/>
    </row>
    <row r="285" spans="1:21" ht="45" customHeight="1">
      <c r="A285" s="80">
        <v>10541</v>
      </c>
      <c r="B285" s="5" t="s">
        <v>3208</v>
      </c>
      <c r="C285" s="5" t="s">
        <v>3208</v>
      </c>
      <c r="D285" s="5" t="s">
        <v>2686</v>
      </c>
      <c r="E285" s="5" t="s">
        <v>2463</v>
      </c>
      <c r="F285" s="5" t="s">
        <v>2464</v>
      </c>
      <c r="G285" s="5" t="s">
        <v>3172</v>
      </c>
      <c r="H285" s="7" t="s">
        <v>2535</v>
      </c>
      <c r="I285" s="7" t="s">
        <v>2465</v>
      </c>
      <c r="J285" s="5"/>
      <c r="K285" s="41">
        <v>11797690</v>
      </c>
      <c r="L285" s="41">
        <f t="shared" si="13"/>
        <v>17463463.197738305</v>
      </c>
      <c r="M285" s="5" t="s">
        <v>3481</v>
      </c>
      <c r="N285" s="5" t="s">
        <v>3382</v>
      </c>
      <c r="O285" s="5" t="s">
        <v>3089</v>
      </c>
      <c r="P285" s="5" t="s">
        <v>386</v>
      </c>
      <c r="Q285" s="5"/>
      <c r="R285" s="5" t="s">
        <v>3314</v>
      </c>
      <c r="S285" s="5" t="s">
        <v>3347</v>
      </c>
      <c r="T285" s="105"/>
      <c r="U285" s="105"/>
    </row>
    <row r="286" spans="1:21" ht="45" customHeight="1">
      <c r="A286" s="80">
        <v>10543</v>
      </c>
      <c r="B286" s="5" t="s">
        <v>3208</v>
      </c>
      <c r="C286" s="5" t="s">
        <v>3208</v>
      </c>
      <c r="D286" s="5" t="s">
        <v>2468</v>
      </c>
      <c r="E286" s="5" t="s">
        <v>2464</v>
      </c>
      <c r="F286" s="5" t="s">
        <v>2469</v>
      </c>
      <c r="G286" s="5" t="s">
        <v>3170</v>
      </c>
      <c r="H286" s="7" t="s">
        <v>2535</v>
      </c>
      <c r="I286" s="7" t="s">
        <v>2470</v>
      </c>
      <c r="J286" s="5"/>
      <c r="K286" s="41">
        <v>8651396</v>
      </c>
      <c r="L286" s="41">
        <f t="shared" si="13"/>
        <v>12806179.485565426</v>
      </c>
      <c r="M286" s="5" t="s">
        <v>3481</v>
      </c>
      <c r="N286" s="5" t="s">
        <v>3382</v>
      </c>
      <c r="O286" s="5" t="s">
        <v>3089</v>
      </c>
      <c r="P286" s="5" t="s">
        <v>386</v>
      </c>
      <c r="Q286" s="5"/>
      <c r="R286" s="5" t="s">
        <v>3314</v>
      </c>
      <c r="S286" s="5" t="s">
        <v>3347</v>
      </c>
      <c r="T286" s="105" t="s">
        <v>3254</v>
      </c>
      <c r="U286" s="105" t="s">
        <v>3254</v>
      </c>
    </row>
    <row r="287" spans="1:21" ht="45" customHeight="1">
      <c r="A287" s="80">
        <v>10544</v>
      </c>
      <c r="B287" s="5" t="s">
        <v>3208</v>
      </c>
      <c r="C287" s="5" t="s">
        <v>3208</v>
      </c>
      <c r="D287" s="5" t="s">
        <v>1452</v>
      </c>
      <c r="E287" s="5" t="s">
        <v>1453</v>
      </c>
      <c r="F287" s="5" t="s">
        <v>1454</v>
      </c>
      <c r="G287" s="5" t="s">
        <v>3171</v>
      </c>
      <c r="H287" s="7" t="s">
        <v>1455</v>
      </c>
      <c r="I287" s="7" t="s">
        <v>1456</v>
      </c>
      <c r="J287" s="5"/>
      <c r="K287" s="41">
        <v>5705413</v>
      </c>
      <c r="L287" s="41">
        <f>K287*(1.04^18)</f>
        <v>11558119.882455382</v>
      </c>
      <c r="M287" s="5" t="s">
        <v>3482</v>
      </c>
      <c r="N287" s="5" t="s">
        <v>3382</v>
      </c>
      <c r="O287" s="5" t="s">
        <v>304</v>
      </c>
      <c r="P287" s="5" t="s">
        <v>386</v>
      </c>
      <c r="Q287" s="5"/>
      <c r="R287" s="5" t="s">
        <v>3258</v>
      </c>
      <c r="S287" s="5" t="s">
        <v>3347</v>
      </c>
      <c r="T287" s="105" t="s">
        <v>3254</v>
      </c>
      <c r="U287" s="105"/>
    </row>
    <row r="288" spans="1:21" ht="45" customHeight="1">
      <c r="A288" s="80">
        <v>10545</v>
      </c>
      <c r="B288" s="5" t="s">
        <v>3533</v>
      </c>
      <c r="C288" s="5" t="s">
        <v>3229</v>
      </c>
      <c r="D288" s="5" t="s">
        <v>1276</v>
      </c>
      <c r="E288" s="5" t="s">
        <v>1277</v>
      </c>
      <c r="F288" s="5" t="s">
        <v>1278</v>
      </c>
      <c r="G288" s="5" t="s">
        <v>3174</v>
      </c>
      <c r="H288" s="7" t="s">
        <v>1279</v>
      </c>
      <c r="I288" s="7" t="s">
        <v>1280</v>
      </c>
      <c r="J288" s="7"/>
      <c r="K288" s="41">
        <v>40000000</v>
      </c>
      <c r="L288" s="41">
        <f>K288*(1.04^18)</f>
        <v>81032660.61514132</v>
      </c>
      <c r="M288" s="5" t="s">
        <v>3482</v>
      </c>
      <c r="N288" s="5" t="s">
        <v>3382</v>
      </c>
      <c r="O288" s="5" t="s">
        <v>3089</v>
      </c>
      <c r="P288" s="5" t="s">
        <v>386</v>
      </c>
      <c r="Q288" s="5"/>
      <c r="R288" s="5" t="s">
        <v>3314</v>
      </c>
      <c r="S288" s="5" t="s">
        <v>3347</v>
      </c>
      <c r="T288" s="105" t="s">
        <v>3254</v>
      </c>
      <c r="U288" s="105"/>
    </row>
    <row r="289" spans="1:21" ht="45" customHeight="1">
      <c r="A289" s="80">
        <v>10546</v>
      </c>
      <c r="B289" s="5" t="s">
        <v>3533</v>
      </c>
      <c r="C289" s="5" t="s">
        <v>3533</v>
      </c>
      <c r="D289" s="5" t="s">
        <v>1281</v>
      </c>
      <c r="E289" s="5" t="s">
        <v>1282</v>
      </c>
      <c r="F289" s="5" t="s">
        <v>1283</v>
      </c>
      <c r="G289" s="5" t="s">
        <v>3174</v>
      </c>
      <c r="H289" s="7" t="s">
        <v>2755</v>
      </c>
      <c r="I289" s="7" t="s">
        <v>1284</v>
      </c>
      <c r="J289" s="7"/>
      <c r="K289" s="41">
        <v>28093000</v>
      </c>
      <c r="L289" s="41">
        <f>K289*(1.04^18)</f>
        <v>56911263.36652913</v>
      </c>
      <c r="M289" s="5" t="s">
        <v>3482</v>
      </c>
      <c r="N289" s="5" t="s">
        <v>3382</v>
      </c>
      <c r="O289" s="5" t="s">
        <v>304</v>
      </c>
      <c r="P289" s="5" t="s">
        <v>385</v>
      </c>
      <c r="Q289" s="5"/>
      <c r="R289" s="5" t="s">
        <v>3314</v>
      </c>
      <c r="S289" s="5" t="s">
        <v>3258</v>
      </c>
      <c r="T289" s="105"/>
      <c r="U289" s="105"/>
    </row>
    <row r="290" spans="1:21" ht="45" customHeight="1">
      <c r="A290" s="80">
        <v>10547</v>
      </c>
      <c r="B290" s="5" t="s">
        <v>3533</v>
      </c>
      <c r="C290" s="5" t="s">
        <v>3533</v>
      </c>
      <c r="D290" s="5" t="s">
        <v>1285</v>
      </c>
      <c r="E290" s="5" t="s">
        <v>1286</v>
      </c>
      <c r="F290" s="5" t="s">
        <v>1287</v>
      </c>
      <c r="G290" s="5" t="s">
        <v>3174</v>
      </c>
      <c r="H290" s="7" t="s">
        <v>2755</v>
      </c>
      <c r="I290" s="7" t="s">
        <v>1288</v>
      </c>
      <c r="J290" s="7"/>
      <c r="K290" s="41">
        <f>58641000</f>
        <v>58641000</v>
      </c>
      <c r="L290" s="41">
        <f>K290*(1.04^18)</f>
        <v>118795906.27831255</v>
      </c>
      <c r="M290" s="5" t="s">
        <v>3482</v>
      </c>
      <c r="N290" s="5" t="s">
        <v>3382</v>
      </c>
      <c r="O290" s="5" t="s">
        <v>3089</v>
      </c>
      <c r="P290" s="5" t="s">
        <v>386</v>
      </c>
      <c r="Q290" s="5"/>
      <c r="R290" s="5" t="s">
        <v>3314</v>
      </c>
      <c r="S290" s="5" t="s">
        <v>3258</v>
      </c>
      <c r="T290" s="105" t="s">
        <v>3254</v>
      </c>
      <c r="U290" s="105"/>
    </row>
    <row r="291" spans="1:21" ht="45" customHeight="1">
      <c r="A291" s="80">
        <v>10548</v>
      </c>
      <c r="B291" s="5" t="s">
        <v>3533</v>
      </c>
      <c r="C291" s="5" t="s">
        <v>3533</v>
      </c>
      <c r="D291" s="5" t="s">
        <v>1210</v>
      </c>
      <c r="E291" s="5" t="s">
        <v>1287</v>
      </c>
      <c r="F291" s="5" t="s">
        <v>1211</v>
      </c>
      <c r="G291" s="5" t="s">
        <v>3174</v>
      </c>
      <c r="H291" s="7" t="s">
        <v>1279</v>
      </c>
      <c r="I291" s="7" t="s">
        <v>1212</v>
      </c>
      <c r="J291" s="7"/>
      <c r="K291" s="41">
        <v>16232000</v>
      </c>
      <c r="L291" s="41">
        <f>K291*(1.04^18)</f>
        <v>32883053.67762435</v>
      </c>
      <c r="M291" s="5" t="s">
        <v>3482</v>
      </c>
      <c r="N291" s="5" t="s">
        <v>3088</v>
      </c>
      <c r="O291" s="5" t="s">
        <v>305</v>
      </c>
      <c r="P291" s="5" t="s">
        <v>386</v>
      </c>
      <c r="Q291" s="5"/>
      <c r="R291" s="5" t="s">
        <v>3314</v>
      </c>
      <c r="S291" s="5" t="s">
        <v>3258</v>
      </c>
      <c r="T291" s="105"/>
      <c r="U291" s="105"/>
    </row>
    <row r="292" spans="1:21" ht="45" customHeight="1">
      <c r="A292" s="80">
        <v>10549</v>
      </c>
      <c r="B292" s="5" t="s">
        <v>3533</v>
      </c>
      <c r="C292" s="5" t="s">
        <v>3533</v>
      </c>
      <c r="D292" s="5" t="s">
        <v>1289</v>
      </c>
      <c r="E292" s="5" t="s">
        <v>1290</v>
      </c>
      <c r="F292" s="5" t="s">
        <v>1291</v>
      </c>
      <c r="G292" s="5" t="s">
        <v>3174</v>
      </c>
      <c r="H292" s="7" t="s">
        <v>1279</v>
      </c>
      <c r="I292" s="7" t="s">
        <v>1292</v>
      </c>
      <c r="J292" s="7"/>
      <c r="K292" s="41">
        <v>12400000</v>
      </c>
      <c r="L292" s="41">
        <f>K292*(1.04^10)</f>
        <v>18355029.132987473</v>
      </c>
      <c r="M292" s="5" t="s">
        <v>3481</v>
      </c>
      <c r="N292" s="5" t="s">
        <v>3382</v>
      </c>
      <c r="O292" s="5" t="s">
        <v>3089</v>
      </c>
      <c r="P292" s="5" t="s">
        <v>386</v>
      </c>
      <c r="Q292" s="5"/>
      <c r="R292" s="5" t="s">
        <v>3314</v>
      </c>
      <c r="S292" s="5" t="s">
        <v>3258</v>
      </c>
      <c r="T292" s="105"/>
      <c r="U292" s="105"/>
    </row>
    <row r="293" spans="1:21" ht="45" customHeight="1">
      <c r="A293" s="80">
        <v>10550</v>
      </c>
      <c r="B293" s="5" t="s">
        <v>3533</v>
      </c>
      <c r="C293" s="5" t="s">
        <v>3533</v>
      </c>
      <c r="D293" s="5" t="s">
        <v>1213</v>
      </c>
      <c r="E293" s="5" t="s">
        <v>1295</v>
      </c>
      <c r="F293" s="5" t="s">
        <v>1214</v>
      </c>
      <c r="G293" s="5" t="s">
        <v>3174</v>
      </c>
      <c r="H293" s="7" t="s">
        <v>2755</v>
      </c>
      <c r="I293" s="7" t="s">
        <v>1117</v>
      </c>
      <c r="J293" s="7"/>
      <c r="K293" s="41">
        <v>11893000</v>
      </c>
      <c r="L293" s="41">
        <f>K293*(1.04^18)</f>
        <v>24093035.817396894</v>
      </c>
      <c r="M293" s="5" t="s">
        <v>3482</v>
      </c>
      <c r="N293" s="5" t="s">
        <v>3088</v>
      </c>
      <c r="O293" s="5" t="s">
        <v>304</v>
      </c>
      <c r="P293" s="5" t="s">
        <v>385</v>
      </c>
      <c r="Q293" s="5"/>
      <c r="R293" s="5" t="s">
        <v>3314</v>
      </c>
      <c r="S293" s="5" t="s">
        <v>3258</v>
      </c>
      <c r="T293" s="105" t="s">
        <v>3254</v>
      </c>
      <c r="U293" s="105" t="s">
        <v>3254</v>
      </c>
    </row>
    <row r="294" spans="1:21" ht="45" customHeight="1">
      <c r="A294" s="80">
        <v>10551</v>
      </c>
      <c r="B294" s="5" t="s">
        <v>3533</v>
      </c>
      <c r="C294" s="5" t="s">
        <v>3533</v>
      </c>
      <c r="D294" s="5" t="s">
        <v>1293</v>
      </c>
      <c r="E294" s="5" t="s">
        <v>1294</v>
      </c>
      <c r="F294" s="5" t="s">
        <v>1295</v>
      </c>
      <c r="G294" s="5" t="s">
        <v>3174</v>
      </c>
      <c r="H294" s="7" t="s">
        <v>2755</v>
      </c>
      <c r="I294" s="7" t="s">
        <v>1296</v>
      </c>
      <c r="J294" s="7"/>
      <c r="K294" s="41">
        <v>6794000</v>
      </c>
      <c r="L294" s="41">
        <f>K294*(1.04^10)</f>
        <v>10056779.671735233</v>
      </c>
      <c r="M294" s="5" t="s">
        <v>3481</v>
      </c>
      <c r="N294" s="5" t="s">
        <v>3382</v>
      </c>
      <c r="O294" s="5" t="s">
        <v>304</v>
      </c>
      <c r="P294" s="5" t="s">
        <v>386</v>
      </c>
      <c r="Q294" s="5"/>
      <c r="R294" s="5" t="s">
        <v>3314</v>
      </c>
      <c r="S294" s="5" t="s">
        <v>3258</v>
      </c>
      <c r="T294" s="105" t="s">
        <v>3254</v>
      </c>
      <c r="U294" s="105"/>
    </row>
    <row r="295" spans="1:21" ht="45" customHeight="1">
      <c r="A295" s="80">
        <v>10553</v>
      </c>
      <c r="B295" s="5" t="s">
        <v>3533</v>
      </c>
      <c r="C295" s="5" t="s">
        <v>3533</v>
      </c>
      <c r="D295" s="5" t="s">
        <v>1118</v>
      </c>
      <c r="E295" s="5" t="s">
        <v>1245</v>
      </c>
      <c r="F295" s="5" t="s">
        <v>1119</v>
      </c>
      <c r="G295" s="5" t="s">
        <v>3174</v>
      </c>
      <c r="H295" s="7" t="s">
        <v>1279</v>
      </c>
      <c r="I295" s="7" t="s">
        <v>1120</v>
      </c>
      <c r="J295" s="7"/>
      <c r="K295" s="41">
        <v>29700000</v>
      </c>
      <c r="L295" s="41">
        <f>K295*(1.04^10)</f>
        <v>43963255.262074836</v>
      </c>
      <c r="M295" s="5" t="s">
        <v>3481</v>
      </c>
      <c r="N295" s="5" t="s">
        <v>3088</v>
      </c>
      <c r="O295" s="5" t="s">
        <v>304</v>
      </c>
      <c r="P295" s="5" t="s">
        <v>385</v>
      </c>
      <c r="Q295" s="5"/>
      <c r="R295" s="5" t="s">
        <v>3314</v>
      </c>
      <c r="S295" s="5" t="s">
        <v>3193</v>
      </c>
      <c r="T295" s="105" t="s">
        <v>3254</v>
      </c>
      <c r="U295" s="105"/>
    </row>
    <row r="296" spans="1:21" ht="45" customHeight="1">
      <c r="A296" s="80">
        <v>10554</v>
      </c>
      <c r="B296" s="5" t="s">
        <v>3533</v>
      </c>
      <c r="C296" s="5" t="s">
        <v>3533</v>
      </c>
      <c r="D296" s="5" t="s">
        <v>1297</v>
      </c>
      <c r="E296" s="5" t="s">
        <v>1298</v>
      </c>
      <c r="F296" s="5" t="s">
        <v>1295</v>
      </c>
      <c r="G296" s="5" t="s">
        <v>3174</v>
      </c>
      <c r="H296" s="7" t="s">
        <v>2755</v>
      </c>
      <c r="I296" s="7" t="s">
        <v>1299</v>
      </c>
      <c r="J296" s="7"/>
      <c r="K296" s="41">
        <v>22046000</v>
      </c>
      <c r="L296" s="41">
        <f>K296*(1.04^18)</f>
        <v>44661150.89803514</v>
      </c>
      <c r="M296" s="5" t="s">
        <v>3482</v>
      </c>
      <c r="N296" s="5" t="s">
        <v>3382</v>
      </c>
      <c r="O296" s="5" t="s">
        <v>3089</v>
      </c>
      <c r="P296" s="5" t="s">
        <v>385</v>
      </c>
      <c r="Q296" s="5"/>
      <c r="R296" s="5" t="s">
        <v>3314</v>
      </c>
      <c r="S296" s="5" t="s">
        <v>3347</v>
      </c>
      <c r="T296" s="105" t="s">
        <v>3254</v>
      </c>
      <c r="U296" s="105"/>
    </row>
    <row r="297" spans="1:21" ht="45" customHeight="1">
      <c r="A297" s="80">
        <v>10558</v>
      </c>
      <c r="B297" s="5" t="s">
        <v>3533</v>
      </c>
      <c r="C297" s="5" t="s">
        <v>3533</v>
      </c>
      <c r="D297" s="5" t="s">
        <v>1300</v>
      </c>
      <c r="E297" s="5" t="s">
        <v>1301</v>
      </c>
      <c r="F297" s="5" t="s">
        <v>1302</v>
      </c>
      <c r="G297" s="5" t="s">
        <v>3174</v>
      </c>
      <c r="H297" s="7" t="s">
        <v>2755</v>
      </c>
      <c r="I297" s="7" t="s">
        <v>1303</v>
      </c>
      <c r="J297" s="7"/>
      <c r="K297" s="41">
        <v>9941000</v>
      </c>
      <c r="L297" s="41">
        <f>K297*(1.04^18)</f>
        <v>20138641.979377996</v>
      </c>
      <c r="M297" s="5" t="s">
        <v>3482</v>
      </c>
      <c r="N297" s="5" t="s">
        <v>3382</v>
      </c>
      <c r="O297" s="5" t="s">
        <v>304</v>
      </c>
      <c r="P297" s="5" t="s">
        <v>385</v>
      </c>
      <c r="Q297" s="5"/>
      <c r="R297" s="5" t="s">
        <v>3314</v>
      </c>
      <c r="S297" s="5" t="s">
        <v>3258</v>
      </c>
      <c r="T297" s="105" t="s">
        <v>3254</v>
      </c>
      <c r="U297" s="105"/>
    </row>
    <row r="298" spans="1:21" ht="45" customHeight="1">
      <c r="A298" s="80">
        <v>10559</v>
      </c>
      <c r="B298" s="5" t="s">
        <v>3533</v>
      </c>
      <c r="C298" s="5" t="s">
        <v>3533</v>
      </c>
      <c r="D298" s="5" t="s">
        <v>1304</v>
      </c>
      <c r="E298" s="5" t="s">
        <v>1305</v>
      </c>
      <c r="F298" s="5" t="s">
        <v>1306</v>
      </c>
      <c r="G298" s="5" t="s">
        <v>3174</v>
      </c>
      <c r="H298" s="7" t="s">
        <v>2755</v>
      </c>
      <c r="I298" s="7" t="s">
        <v>1307</v>
      </c>
      <c r="J298" s="7"/>
      <c r="K298" s="41">
        <v>40620000</v>
      </c>
      <c r="L298" s="41">
        <f>K298*(1.04^18)</f>
        <v>82288666.85467601</v>
      </c>
      <c r="M298" s="5" t="s">
        <v>3482</v>
      </c>
      <c r="N298" s="5" t="s">
        <v>3382</v>
      </c>
      <c r="O298" s="5" t="s">
        <v>3089</v>
      </c>
      <c r="P298" s="5" t="s">
        <v>385</v>
      </c>
      <c r="Q298" s="5"/>
      <c r="R298" s="5" t="s">
        <v>3314</v>
      </c>
      <c r="S298" s="5" t="s">
        <v>3347</v>
      </c>
      <c r="T298" s="105"/>
      <c r="U298" s="105" t="s">
        <v>3254</v>
      </c>
    </row>
    <row r="299" spans="1:21" ht="45" customHeight="1">
      <c r="A299" s="80">
        <v>10560</v>
      </c>
      <c r="B299" s="5" t="s">
        <v>3533</v>
      </c>
      <c r="C299" s="5" t="s">
        <v>3533</v>
      </c>
      <c r="D299" s="5" t="s">
        <v>1308</v>
      </c>
      <c r="E299" s="5" t="s">
        <v>1309</v>
      </c>
      <c r="F299" s="5" t="s">
        <v>2448</v>
      </c>
      <c r="G299" s="5" t="s">
        <v>3174</v>
      </c>
      <c r="H299" s="7" t="s">
        <v>2755</v>
      </c>
      <c r="I299" s="7" t="s">
        <v>1310</v>
      </c>
      <c r="J299" s="7"/>
      <c r="K299" s="41">
        <v>17676000</v>
      </c>
      <c r="L299" s="41">
        <f>K299*(1.04^10)</f>
        <v>26164797.98021666</v>
      </c>
      <c r="M299" s="5" t="s">
        <v>3481</v>
      </c>
      <c r="N299" s="5" t="s">
        <v>3382</v>
      </c>
      <c r="O299" s="5" t="s">
        <v>2498</v>
      </c>
      <c r="P299" s="5" t="s">
        <v>385</v>
      </c>
      <c r="Q299" s="5"/>
      <c r="R299" s="5" t="s">
        <v>3314</v>
      </c>
      <c r="S299" s="5" t="s">
        <v>3258</v>
      </c>
      <c r="T299" s="105"/>
      <c r="U299" s="105" t="s">
        <v>3254</v>
      </c>
    </row>
    <row r="300" spans="1:21" ht="45" customHeight="1">
      <c r="A300" s="80">
        <v>10561</v>
      </c>
      <c r="B300" s="5" t="s">
        <v>3533</v>
      </c>
      <c r="C300" s="5" t="s">
        <v>3533</v>
      </c>
      <c r="D300" s="5" t="s">
        <v>1311</v>
      </c>
      <c r="E300" s="5" t="s">
        <v>1305</v>
      </c>
      <c r="F300" s="5" t="s">
        <v>1312</v>
      </c>
      <c r="G300" s="5" t="s">
        <v>3174</v>
      </c>
      <c r="H300" s="7" t="s">
        <v>2755</v>
      </c>
      <c r="I300" s="7" t="s">
        <v>1313</v>
      </c>
      <c r="J300" s="7"/>
      <c r="K300" s="41">
        <v>15530000</v>
      </c>
      <c r="L300" s="41">
        <f>K300*(1.04^18)</f>
        <v>31460930.48382862</v>
      </c>
      <c r="M300" s="5" t="s">
        <v>3482</v>
      </c>
      <c r="N300" s="5" t="s">
        <v>3382</v>
      </c>
      <c r="O300" s="5" t="s">
        <v>3276</v>
      </c>
      <c r="P300" s="5" t="s">
        <v>385</v>
      </c>
      <c r="Q300" s="5"/>
      <c r="R300" s="5" t="s">
        <v>3314</v>
      </c>
      <c r="S300" s="5" t="s">
        <v>3347</v>
      </c>
      <c r="T300" s="105" t="s">
        <v>3254</v>
      </c>
      <c r="U300" s="105"/>
    </row>
    <row r="301" spans="1:21" ht="45" customHeight="1">
      <c r="A301" s="80">
        <v>10562</v>
      </c>
      <c r="B301" s="5" t="s">
        <v>3533</v>
      </c>
      <c r="C301" s="5" t="s">
        <v>3533</v>
      </c>
      <c r="D301" s="5" t="s">
        <v>1122</v>
      </c>
      <c r="E301" s="5" t="s">
        <v>1123</v>
      </c>
      <c r="F301" s="5" t="s">
        <v>1309</v>
      </c>
      <c r="G301" s="5" t="s">
        <v>3172</v>
      </c>
      <c r="H301" s="7" t="s">
        <v>1319</v>
      </c>
      <c r="I301" s="7" t="s">
        <v>1124</v>
      </c>
      <c r="J301" s="7"/>
      <c r="K301" s="41">
        <v>6158000</v>
      </c>
      <c r="L301" s="41">
        <f>K301*(1.04^28)</f>
        <v>18466015.039524414</v>
      </c>
      <c r="M301" s="5" t="s">
        <v>3483</v>
      </c>
      <c r="N301" s="5" t="s">
        <v>3088</v>
      </c>
      <c r="O301" s="5" t="s">
        <v>3089</v>
      </c>
      <c r="P301" s="5" t="s">
        <v>386</v>
      </c>
      <c r="Q301" s="5"/>
      <c r="R301" s="5" t="s">
        <v>3314</v>
      </c>
      <c r="S301" s="5" t="s">
        <v>3347</v>
      </c>
      <c r="T301" s="105"/>
      <c r="U301" s="105" t="s">
        <v>3254</v>
      </c>
    </row>
    <row r="302" spans="1:21" ht="45" customHeight="1">
      <c r="A302" s="80">
        <v>10563</v>
      </c>
      <c r="B302" s="5" t="s">
        <v>3533</v>
      </c>
      <c r="C302" s="5" t="s">
        <v>3533</v>
      </c>
      <c r="D302" s="5" t="s">
        <v>1314</v>
      </c>
      <c r="E302" s="5" t="s">
        <v>1315</v>
      </c>
      <c r="F302" s="5" t="s">
        <v>1286</v>
      </c>
      <c r="G302" s="5" t="s">
        <v>3172</v>
      </c>
      <c r="H302" s="7" t="s">
        <v>1279</v>
      </c>
      <c r="I302" s="7" t="s">
        <v>1303</v>
      </c>
      <c r="J302" s="7"/>
      <c r="K302" s="41">
        <v>38357000</v>
      </c>
      <c r="L302" s="41">
        <f>K302*(1.04^18)</f>
        <v>77704244.08037439</v>
      </c>
      <c r="M302" s="5" t="s">
        <v>3482</v>
      </c>
      <c r="N302" s="5" t="s">
        <v>3382</v>
      </c>
      <c r="O302" s="5" t="s">
        <v>304</v>
      </c>
      <c r="P302" s="5" t="s">
        <v>385</v>
      </c>
      <c r="Q302" s="5"/>
      <c r="R302" s="5" t="s">
        <v>3314</v>
      </c>
      <c r="S302" s="5" t="s">
        <v>3258</v>
      </c>
      <c r="T302" s="105"/>
      <c r="U302" s="105"/>
    </row>
    <row r="303" spans="1:21" ht="45" customHeight="1">
      <c r="A303" s="80">
        <v>10564</v>
      </c>
      <c r="B303" s="5" t="s">
        <v>3533</v>
      </c>
      <c r="C303" s="5" t="s">
        <v>3533</v>
      </c>
      <c r="D303" s="5" t="s">
        <v>1125</v>
      </c>
      <c r="E303" s="5" t="s">
        <v>1214</v>
      </c>
      <c r="F303" s="5" t="s">
        <v>1315</v>
      </c>
      <c r="G303" s="5" t="s">
        <v>3174</v>
      </c>
      <c r="H303" s="7" t="s">
        <v>2755</v>
      </c>
      <c r="I303" s="7" t="s">
        <v>1221</v>
      </c>
      <c r="J303" s="7"/>
      <c r="K303" s="41">
        <v>9674000</v>
      </c>
      <c r="L303" s="41">
        <f>K303*(1.04^18)</f>
        <v>19597748.96977193</v>
      </c>
      <c r="M303" s="5" t="s">
        <v>3482</v>
      </c>
      <c r="N303" s="5" t="s">
        <v>3088</v>
      </c>
      <c r="O303" s="5" t="s">
        <v>3089</v>
      </c>
      <c r="P303" s="5" t="s">
        <v>385</v>
      </c>
      <c r="Q303" s="5"/>
      <c r="R303" s="5" t="s">
        <v>3314</v>
      </c>
      <c r="S303" s="5" t="s">
        <v>3347</v>
      </c>
      <c r="T303" s="105"/>
      <c r="U303" s="105" t="s">
        <v>3254</v>
      </c>
    </row>
    <row r="304" spans="1:21" ht="45" customHeight="1">
      <c r="A304" s="80">
        <v>10565</v>
      </c>
      <c r="B304" s="5" t="s">
        <v>3533</v>
      </c>
      <c r="C304" s="5" t="s">
        <v>3533</v>
      </c>
      <c r="D304" s="5" t="s">
        <v>1126</v>
      </c>
      <c r="E304" s="5" t="s">
        <v>2448</v>
      </c>
      <c r="F304" s="5" t="s">
        <v>1127</v>
      </c>
      <c r="G304" s="5" t="s">
        <v>3174</v>
      </c>
      <c r="H304" s="7" t="s">
        <v>2755</v>
      </c>
      <c r="I304" s="7" t="s">
        <v>1128</v>
      </c>
      <c r="J304" s="7"/>
      <c r="K304" s="41">
        <v>10876000</v>
      </c>
      <c r="L304" s="41">
        <f>K304*(1.04^10)</f>
        <v>16099136.842771916</v>
      </c>
      <c r="M304" s="5" t="s">
        <v>3481</v>
      </c>
      <c r="N304" s="5" t="s">
        <v>3088</v>
      </c>
      <c r="O304" s="5" t="s">
        <v>2498</v>
      </c>
      <c r="P304" s="5" t="s">
        <v>385</v>
      </c>
      <c r="Q304" s="5"/>
      <c r="R304" s="5" t="s">
        <v>3314</v>
      </c>
      <c r="S304" s="5" t="s">
        <v>3258</v>
      </c>
      <c r="T304" s="105"/>
      <c r="U304" s="105" t="s">
        <v>3254</v>
      </c>
    </row>
    <row r="305" spans="1:21" ht="45" customHeight="1">
      <c r="A305" s="80">
        <v>10566</v>
      </c>
      <c r="B305" s="5" t="s">
        <v>3533</v>
      </c>
      <c r="C305" s="5" t="s">
        <v>3533</v>
      </c>
      <c r="D305" s="5" t="s">
        <v>1129</v>
      </c>
      <c r="E305" s="5" t="s">
        <v>1130</v>
      </c>
      <c r="F305" s="5" t="s">
        <v>1298</v>
      </c>
      <c r="G305" s="5" t="s">
        <v>3174</v>
      </c>
      <c r="H305" s="7" t="s">
        <v>1279</v>
      </c>
      <c r="I305" s="7" t="s">
        <v>1303</v>
      </c>
      <c r="J305" s="7"/>
      <c r="K305" s="41">
        <v>6659000</v>
      </c>
      <c r="L305" s="41">
        <f>K305*(1.04^18)</f>
        <v>13489912.17590565</v>
      </c>
      <c r="M305" s="5" t="s">
        <v>3482</v>
      </c>
      <c r="N305" s="5" t="s">
        <v>3088</v>
      </c>
      <c r="O305" s="5" t="s">
        <v>2498</v>
      </c>
      <c r="P305" s="5" t="s">
        <v>386</v>
      </c>
      <c r="Q305" s="5"/>
      <c r="R305" s="5" t="s">
        <v>3314</v>
      </c>
      <c r="S305" s="5" t="s">
        <v>3258</v>
      </c>
      <c r="T305" s="105"/>
      <c r="U305" s="105" t="s">
        <v>3254</v>
      </c>
    </row>
    <row r="306" spans="1:21" ht="45" customHeight="1">
      <c r="A306" s="80">
        <v>10567</v>
      </c>
      <c r="B306" s="5" t="s">
        <v>3533</v>
      </c>
      <c r="C306" s="5" t="s">
        <v>3533</v>
      </c>
      <c r="D306" s="5" t="s">
        <v>1316</v>
      </c>
      <c r="E306" s="5" t="s">
        <v>1317</v>
      </c>
      <c r="F306" s="5" t="s">
        <v>1318</v>
      </c>
      <c r="G306" s="5" t="s">
        <v>3172</v>
      </c>
      <c r="H306" s="7" t="s">
        <v>1319</v>
      </c>
      <c r="I306" s="7" t="s">
        <v>1320</v>
      </c>
      <c r="J306" s="7"/>
      <c r="K306" s="41">
        <v>4390000</v>
      </c>
      <c r="L306" s="41">
        <f>K306*(1.04^28)</f>
        <v>13164307.571210163</v>
      </c>
      <c r="M306" s="5" t="s">
        <v>3483</v>
      </c>
      <c r="N306" s="5" t="s">
        <v>3382</v>
      </c>
      <c r="O306" s="5" t="s">
        <v>305</v>
      </c>
      <c r="P306" s="5" t="s">
        <v>386</v>
      </c>
      <c r="Q306" s="5"/>
      <c r="R306" s="5" t="s">
        <v>3314</v>
      </c>
      <c r="S306" s="5" t="s">
        <v>3258</v>
      </c>
      <c r="T306" s="105"/>
      <c r="U306" s="105" t="s">
        <v>3254</v>
      </c>
    </row>
    <row r="307" spans="1:21" ht="45" customHeight="1">
      <c r="A307" s="80">
        <v>10568</v>
      </c>
      <c r="B307" s="5" t="s">
        <v>3533</v>
      </c>
      <c r="C307" s="5" t="s">
        <v>3533</v>
      </c>
      <c r="D307" s="5" t="s">
        <v>1321</v>
      </c>
      <c r="E307" s="5" t="s">
        <v>1215</v>
      </c>
      <c r="F307" s="5" t="s">
        <v>1216</v>
      </c>
      <c r="G307" s="5" t="s">
        <v>3174</v>
      </c>
      <c r="H307" s="7" t="s">
        <v>2755</v>
      </c>
      <c r="I307" s="7" t="s">
        <v>1217</v>
      </c>
      <c r="J307" s="7"/>
      <c r="K307" s="41">
        <v>49150000</v>
      </c>
      <c r="L307" s="41">
        <f>K307*(1.04^18)</f>
        <v>99568881.7308549</v>
      </c>
      <c r="M307" s="5" t="s">
        <v>3482</v>
      </c>
      <c r="N307" s="5" t="s">
        <v>3382</v>
      </c>
      <c r="O307" s="5" t="s">
        <v>3310</v>
      </c>
      <c r="P307" s="5" t="s">
        <v>385</v>
      </c>
      <c r="Q307" s="5"/>
      <c r="R307" s="5" t="s">
        <v>3314</v>
      </c>
      <c r="S307" s="5" t="s">
        <v>3258</v>
      </c>
      <c r="T307" s="105" t="s">
        <v>3254</v>
      </c>
      <c r="U307" s="105" t="s">
        <v>3254</v>
      </c>
    </row>
    <row r="308" spans="1:21" ht="45" customHeight="1">
      <c r="A308" s="80">
        <v>10569</v>
      </c>
      <c r="B308" s="5" t="s">
        <v>3533</v>
      </c>
      <c r="C308" s="5" t="s">
        <v>3533</v>
      </c>
      <c r="D308" s="5" t="s">
        <v>1218</v>
      </c>
      <c r="E308" s="5" t="s">
        <v>1219</v>
      </c>
      <c r="F308" s="5" t="s">
        <v>1220</v>
      </c>
      <c r="G308" s="5" t="s">
        <v>3174</v>
      </c>
      <c r="H308" s="7" t="s">
        <v>2755</v>
      </c>
      <c r="I308" s="7" t="s">
        <v>1221</v>
      </c>
      <c r="J308" s="7"/>
      <c r="K308" s="41">
        <v>17611000</v>
      </c>
      <c r="L308" s="41">
        <f>K308*(1.04^18)</f>
        <v>35676654.652331345</v>
      </c>
      <c r="M308" s="5" t="s">
        <v>3482</v>
      </c>
      <c r="N308" s="5" t="s">
        <v>3382</v>
      </c>
      <c r="O308" s="5" t="s">
        <v>3089</v>
      </c>
      <c r="P308" s="5" t="s">
        <v>385</v>
      </c>
      <c r="Q308" s="5"/>
      <c r="R308" s="5" t="s">
        <v>3314</v>
      </c>
      <c r="S308" s="5" t="s">
        <v>3347</v>
      </c>
      <c r="T308" s="105" t="s">
        <v>3254</v>
      </c>
      <c r="U308" s="105" t="s">
        <v>3254</v>
      </c>
    </row>
    <row r="309" spans="1:21" ht="45" customHeight="1">
      <c r="A309" s="80">
        <v>10571</v>
      </c>
      <c r="B309" s="5" t="s">
        <v>3533</v>
      </c>
      <c r="C309" s="5" t="s">
        <v>3533</v>
      </c>
      <c r="D309" s="5" t="s">
        <v>1225</v>
      </c>
      <c r="E309" s="5" t="s">
        <v>2448</v>
      </c>
      <c r="F309" s="5" t="s">
        <v>1291</v>
      </c>
      <c r="G309" s="5" t="s">
        <v>3174</v>
      </c>
      <c r="H309" s="7" t="s">
        <v>1279</v>
      </c>
      <c r="I309" s="7" t="s">
        <v>1303</v>
      </c>
      <c r="J309" s="7"/>
      <c r="K309" s="41">
        <v>34870000</v>
      </c>
      <c r="L309" s="41">
        <f>K309*(1.04^28)</f>
        <v>104564784.73988573</v>
      </c>
      <c r="M309" s="5" t="s">
        <v>3483</v>
      </c>
      <c r="N309" s="5" t="s">
        <v>3382</v>
      </c>
      <c r="O309" s="5" t="s">
        <v>304</v>
      </c>
      <c r="P309" s="5" t="s">
        <v>385</v>
      </c>
      <c r="Q309" s="5"/>
      <c r="R309" s="5" t="s">
        <v>3314</v>
      </c>
      <c r="S309" s="5" t="s">
        <v>3258</v>
      </c>
      <c r="T309" s="105"/>
      <c r="U309" s="105"/>
    </row>
    <row r="310" spans="1:21" ht="53.25" customHeight="1">
      <c r="A310" s="80">
        <v>10572</v>
      </c>
      <c r="B310" s="5" t="s">
        <v>3533</v>
      </c>
      <c r="C310" s="5" t="s">
        <v>3533</v>
      </c>
      <c r="D310" s="5" t="s">
        <v>1226</v>
      </c>
      <c r="E310" s="5" t="s">
        <v>1227</v>
      </c>
      <c r="F310" s="5" t="s">
        <v>1228</v>
      </c>
      <c r="G310" s="5" t="s">
        <v>3174</v>
      </c>
      <c r="H310" s="7" t="s">
        <v>2755</v>
      </c>
      <c r="I310" s="7" t="s">
        <v>1221</v>
      </c>
      <c r="J310" s="7"/>
      <c r="K310" s="41">
        <v>8933000</v>
      </c>
      <c r="L310" s="41">
        <f>K310*(1.04^18)</f>
        <v>18096618.931876436</v>
      </c>
      <c r="M310" s="5" t="s">
        <v>3482</v>
      </c>
      <c r="N310" s="5" t="s">
        <v>3382</v>
      </c>
      <c r="O310" s="5" t="s">
        <v>3276</v>
      </c>
      <c r="P310" s="5" t="s">
        <v>385</v>
      </c>
      <c r="Q310" s="5"/>
      <c r="R310" s="5" t="s">
        <v>3314</v>
      </c>
      <c r="S310" s="5" t="s">
        <v>3258</v>
      </c>
      <c r="T310" s="105"/>
      <c r="U310" s="105"/>
    </row>
    <row r="311" spans="1:21" ht="45" customHeight="1">
      <c r="A311" s="110">
        <v>10574</v>
      </c>
      <c r="B311" s="107" t="s">
        <v>3533</v>
      </c>
      <c r="C311" s="107" t="s">
        <v>3533</v>
      </c>
      <c r="D311" s="107" t="s">
        <v>29</v>
      </c>
      <c r="E311" s="107" t="s">
        <v>2448</v>
      </c>
      <c r="F311" s="107" t="s">
        <v>30</v>
      </c>
      <c r="G311" s="108"/>
      <c r="H311" s="109"/>
      <c r="I311" s="108" t="s">
        <v>1303</v>
      </c>
      <c r="J311" s="41"/>
      <c r="K311" s="41">
        <v>17326000</v>
      </c>
      <c r="L311" s="41">
        <f>K311*(1.04^10)</f>
        <v>25646712.480495237</v>
      </c>
      <c r="M311" s="5" t="s">
        <v>3481</v>
      </c>
      <c r="N311" s="5" t="s">
        <v>3088</v>
      </c>
      <c r="O311" s="5" t="s">
        <v>3257</v>
      </c>
      <c r="P311" s="5" t="s">
        <v>386</v>
      </c>
      <c r="Q311" s="5"/>
      <c r="R311" s="5" t="s">
        <v>3314</v>
      </c>
      <c r="S311" s="5" t="s">
        <v>3258</v>
      </c>
      <c r="T311" s="105" t="s">
        <v>3254</v>
      </c>
      <c r="U311" s="105" t="s">
        <v>3254</v>
      </c>
    </row>
    <row r="312" spans="1:21" ht="45" customHeight="1">
      <c r="A312" s="80">
        <v>10576</v>
      </c>
      <c r="B312" s="5" t="s">
        <v>3533</v>
      </c>
      <c r="C312" s="5" t="s">
        <v>3533</v>
      </c>
      <c r="D312" s="5" t="s">
        <v>1229</v>
      </c>
      <c r="E312" s="5" t="s">
        <v>1286</v>
      </c>
      <c r="F312" s="5" t="s">
        <v>1230</v>
      </c>
      <c r="G312" s="5" t="s">
        <v>3174</v>
      </c>
      <c r="H312" s="7" t="s">
        <v>1279</v>
      </c>
      <c r="I312" s="7" t="s">
        <v>1303</v>
      </c>
      <c r="J312" s="7"/>
      <c r="K312" s="41">
        <v>12550000</v>
      </c>
      <c r="L312" s="41">
        <f>K312*(1.04^10)</f>
        <v>18577065.775725223</v>
      </c>
      <c r="M312" s="5" t="s">
        <v>3481</v>
      </c>
      <c r="N312" s="5" t="s">
        <v>3382</v>
      </c>
      <c r="O312" s="5" t="s">
        <v>3089</v>
      </c>
      <c r="P312" s="5" t="s">
        <v>385</v>
      </c>
      <c r="Q312" s="5"/>
      <c r="R312" s="5" t="s">
        <v>3314</v>
      </c>
      <c r="S312" s="5" t="s">
        <v>3347</v>
      </c>
      <c r="T312" s="105"/>
      <c r="U312" s="105"/>
    </row>
    <row r="313" spans="1:21" ht="45" customHeight="1">
      <c r="A313" s="80">
        <v>10578</v>
      </c>
      <c r="B313" s="5" t="s">
        <v>3533</v>
      </c>
      <c r="C313" s="5" t="s">
        <v>3533</v>
      </c>
      <c r="D313" s="5" t="s">
        <v>1231</v>
      </c>
      <c r="E313" s="5" t="s">
        <v>1309</v>
      </c>
      <c r="F313" s="5" t="s">
        <v>1232</v>
      </c>
      <c r="G313" s="5" t="s">
        <v>3174</v>
      </c>
      <c r="H313" s="7" t="s">
        <v>2755</v>
      </c>
      <c r="I313" s="7" t="s">
        <v>1233</v>
      </c>
      <c r="J313" s="7"/>
      <c r="K313" s="41">
        <v>24735000</v>
      </c>
      <c r="L313" s="41">
        <f>K313*(1.04^18)</f>
        <v>50108571.50788801</v>
      </c>
      <c r="M313" s="5" t="s">
        <v>3482</v>
      </c>
      <c r="N313" s="5" t="s">
        <v>3382</v>
      </c>
      <c r="O313" s="5" t="s">
        <v>3276</v>
      </c>
      <c r="P313" s="5" t="s">
        <v>385</v>
      </c>
      <c r="Q313" s="5"/>
      <c r="R313" s="5" t="s">
        <v>3314</v>
      </c>
      <c r="S313" s="5" t="s">
        <v>3347</v>
      </c>
      <c r="T313" s="105"/>
      <c r="U313" s="105"/>
    </row>
    <row r="314" spans="1:21" ht="45" customHeight="1">
      <c r="A314" s="80">
        <v>10579</v>
      </c>
      <c r="B314" s="5" t="s">
        <v>3533</v>
      </c>
      <c r="C314" s="5" t="s">
        <v>3533</v>
      </c>
      <c r="D314" s="5" t="s">
        <v>86</v>
      </c>
      <c r="E314" s="5" t="s">
        <v>1222</v>
      </c>
      <c r="F314" s="5" t="s">
        <v>87</v>
      </c>
      <c r="G314" s="5" t="s">
        <v>3174</v>
      </c>
      <c r="H314" s="7" t="s">
        <v>2755</v>
      </c>
      <c r="I314" s="7" t="s">
        <v>166</v>
      </c>
      <c r="J314" s="7"/>
      <c r="K314" s="41">
        <v>4000000</v>
      </c>
      <c r="L314" s="41">
        <f>K314*(1.04^10)</f>
        <v>5920977.139673378</v>
      </c>
      <c r="M314" s="5" t="s">
        <v>3481</v>
      </c>
      <c r="N314" s="5" t="s">
        <v>3382</v>
      </c>
      <c r="O314" s="5" t="s">
        <v>3276</v>
      </c>
      <c r="P314" s="5" t="s">
        <v>385</v>
      </c>
      <c r="Q314" s="5"/>
      <c r="R314" s="5" t="s">
        <v>3314</v>
      </c>
      <c r="S314" s="5" t="s">
        <v>3347</v>
      </c>
      <c r="T314" s="105" t="s">
        <v>3254</v>
      </c>
      <c r="U314" s="105"/>
    </row>
    <row r="315" spans="1:21" ht="45" customHeight="1">
      <c r="A315" s="80">
        <v>10587</v>
      </c>
      <c r="B315" s="5" t="s">
        <v>3533</v>
      </c>
      <c r="C315" s="5" t="s">
        <v>3533</v>
      </c>
      <c r="D315" s="5" t="s">
        <v>1243</v>
      </c>
      <c r="E315" s="5" t="s">
        <v>1244</v>
      </c>
      <c r="F315" s="5" t="s">
        <v>1245</v>
      </c>
      <c r="G315" s="5" t="s">
        <v>3174</v>
      </c>
      <c r="H315" s="7" t="s">
        <v>2755</v>
      </c>
      <c r="I315" s="7" t="s">
        <v>1246</v>
      </c>
      <c r="J315" s="7"/>
      <c r="K315" s="41">
        <v>31800000</v>
      </c>
      <c r="L315" s="41">
        <f>K315*(1.04^10)</f>
        <v>47071768.26040336</v>
      </c>
      <c r="M315" s="5" t="s">
        <v>3481</v>
      </c>
      <c r="N315" s="5" t="s">
        <v>3382</v>
      </c>
      <c r="O315" s="5" t="s">
        <v>304</v>
      </c>
      <c r="P315" s="5" t="s">
        <v>385</v>
      </c>
      <c r="Q315" s="5"/>
      <c r="R315" s="5" t="s">
        <v>3314</v>
      </c>
      <c r="S315" s="5" t="s">
        <v>3258</v>
      </c>
      <c r="T315" s="105"/>
      <c r="U315" s="105"/>
    </row>
    <row r="316" spans="1:21" ht="45" customHeight="1">
      <c r="A316" s="80">
        <v>10588</v>
      </c>
      <c r="B316" s="5" t="s">
        <v>3533</v>
      </c>
      <c r="C316" s="5" t="s">
        <v>3533</v>
      </c>
      <c r="D316" s="5" t="s">
        <v>1131</v>
      </c>
      <c r="E316" s="5" t="s">
        <v>1132</v>
      </c>
      <c r="F316" s="5" t="s">
        <v>3568</v>
      </c>
      <c r="G316" s="5" t="s">
        <v>1133</v>
      </c>
      <c r="H316" s="7" t="s">
        <v>1134</v>
      </c>
      <c r="I316" s="7" t="s">
        <v>1135</v>
      </c>
      <c r="J316" s="7"/>
      <c r="K316" s="41">
        <v>28000000</v>
      </c>
      <c r="L316" s="41">
        <f>K316*(1.04^10)</f>
        <v>41446839.97771365</v>
      </c>
      <c r="M316" s="5" t="s">
        <v>3481</v>
      </c>
      <c r="N316" s="5" t="s">
        <v>3088</v>
      </c>
      <c r="O316" s="5" t="s">
        <v>3310</v>
      </c>
      <c r="P316" s="5" t="s">
        <v>386</v>
      </c>
      <c r="Q316" s="5"/>
      <c r="R316" s="5" t="s">
        <v>3193</v>
      </c>
      <c r="S316" s="5" t="s">
        <v>3314</v>
      </c>
      <c r="T316" s="105"/>
      <c r="U316" s="105"/>
    </row>
    <row r="317" spans="1:21" ht="45" customHeight="1">
      <c r="A317" s="80">
        <v>10589</v>
      </c>
      <c r="B317" s="5" t="s">
        <v>3533</v>
      </c>
      <c r="C317" s="5" t="s">
        <v>3533</v>
      </c>
      <c r="D317" s="5" t="s">
        <v>1136</v>
      </c>
      <c r="E317" s="5" t="s">
        <v>1472</v>
      </c>
      <c r="F317" s="5" t="s">
        <v>1228</v>
      </c>
      <c r="G317" s="5" t="s">
        <v>3172</v>
      </c>
      <c r="H317" s="7" t="s">
        <v>1319</v>
      </c>
      <c r="I317" s="7" t="s">
        <v>1137</v>
      </c>
      <c r="J317" s="7"/>
      <c r="K317" s="41">
        <v>11546000</v>
      </c>
      <c r="L317" s="41">
        <f>K317*(1.04^18)</f>
        <v>23390077.486560542</v>
      </c>
      <c r="M317" s="5" t="s">
        <v>3482</v>
      </c>
      <c r="N317" s="5" t="s">
        <v>3088</v>
      </c>
      <c r="O317" s="5" t="s">
        <v>3276</v>
      </c>
      <c r="P317" s="5" t="s">
        <v>386</v>
      </c>
      <c r="Q317" s="5"/>
      <c r="R317" s="5" t="s">
        <v>3314</v>
      </c>
      <c r="S317" s="5" t="s">
        <v>3347</v>
      </c>
      <c r="T317" s="105"/>
      <c r="U317" s="105"/>
    </row>
    <row r="318" spans="1:21" ht="45" customHeight="1">
      <c r="A318" s="80">
        <v>10590</v>
      </c>
      <c r="B318" s="5" t="s">
        <v>3533</v>
      </c>
      <c r="C318" s="5" t="s">
        <v>3533</v>
      </c>
      <c r="D318" s="5" t="s">
        <v>1247</v>
      </c>
      <c r="E318" s="5" t="s">
        <v>3579</v>
      </c>
      <c r="F318" s="5" t="s">
        <v>1248</v>
      </c>
      <c r="G318" s="5" t="s">
        <v>3174</v>
      </c>
      <c r="H318" s="7" t="s">
        <v>1279</v>
      </c>
      <c r="I318" s="7" t="s">
        <v>1249</v>
      </c>
      <c r="J318" s="7"/>
      <c r="K318" s="41">
        <v>28406000</v>
      </c>
      <c r="L318" s="41">
        <f>K318*(1.04^18)</f>
        <v>57545343.93584261</v>
      </c>
      <c r="M318" s="5" t="s">
        <v>3482</v>
      </c>
      <c r="N318" s="5" t="s">
        <v>3382</v>
      </c>
      <c r="O318" s="5" t="s">
        <v>304</v>
      </c>
      <c r="P318" s="5" t="s">
        <v>385</v>
      </c>
      <c r="Q318" s="5"/>
      <c r="R318" s="5" t="s">
        <v>3314</v>
      </c>
      <c r="S318" s="5" t="s">
        <v>3193</v>
      </c>
      <c r="T318" s="105"/>
      <c r="U318" s="105"/>
    </row>
    <row r="319" spans="1:21" ht="45" customHeight="1">
      <c r="A319" s="80">
        <v>10592</v>
      </c>
      <c r="B319" s="5" t="s">
        <v>3533</v>
      </c>
      <c r="C319" s="5" t="s">
        <v>3533</v>
      </c>
      <c r="D319" s="5" t="s">
        <v>1250</v>
      </c>
      <c r="E319" s="5" t="s">
        <v>1251</v>
      </c>
      <c r="F319" s="5" t="s">
        <v>1252</v>
      </c>
      <c r="G319" s="5" t="s">
        <v>3172</v>
      </c>
      <c r="H319" s="7" t="s">
        <v>2755</v>
      </c>
      <c r="I319" s="7" t="s">
        <v>1253</v>
      </c>
      <c r="J319" s="7"/>
      <c r="K319" s="41">
        <v>18061000</v>
      </c>
      <c r="L319" s="41">
        <f>K319*(1.04^10)</f>
        <v>26734692.02991022</v>
      </c>
      <c r="M319" s="5" t="s">
        <v>3481</v>
      </c>
      <c r="N319" s="5" t="s">
        <v>3382</v>
      </c>
      <c r="O319" s="5" t="s">
        <v>3276</v>
      </c>
      <c r="P319" s="5" t="s">
        <v>385</v>
      </c>
      <c r="Q319" s="5"/>
      <c r="R319" s="5" t="s">
        <v>3314</v>
      </c>
      <c r="S319" s="5" t="s">
        <v>3258</v>
      </c>
      <c r="T319" s="105" t="s">
        <v>3254</v>
      </c>
      <c r="U319" s="105"/>
    </row>
    <row r="320" spans="1:21" ht="45" customHeight="1">
      <c r="A320" s="80">
        <v>10593</v>
      </c>
      <c r="B320" s="5" t="s">
        <v>3533</v>
      </c>
      <c r="C320" s="5" t="s">
        <v>3533</v>
      </c>
      <c r="D320" s="5" t="s">
        <v>1138</v>
      </c>
      <c r="E320" s="5" t="s">
        <v>1119</v>
      </c>
      <c r="F320" s="5" t="s">
        <v>1139</v>
      </c>
      <c r="G320" s="5" t="s">
        <v>3172</v>
      </c>
      <c r="H320" s="7" t="s">
        <v>1279</v>
      </c>
      <c r="I320" s="7" t="s">
        <v>1140</v>
      </c>
      <c r="J320" s="7"/>
      <c r="K320" s="41">
        <v>24793000</v>
      </c>
      <c r="L320" s="41">
        <f>K320*(1.04^28)</f>
        <v>74346851.392486</v>
      </c>
      <c r="M320" s="5" t="s">
        <v>3483</v>
      </c>
      <c r="N320" s="5" t="s">
        <v>3088</v>
      </c>
      <c r="O320" s="5" t="s">
        <v>304</v>
      </c>
      <c r="P320" s="5" t="s">
        <v>386</v>
      </c>
      <c r="Q320" s="5"/>
      <c r="R320" s="5" t="s">
        <v>3314</v>
      </c>
      <c r="S320" s="5" t="s">
        <v>3347</v>
      </c>
      <c r="T320" s="105"/>
      <c r="U320" s="105"/>
    </row>
    <row r="321" spans="1:21" ht="45" customHeight="1">
      <c r="A321" s="80">
        <v>10596</v>
      </c>
      <c r="B321" s="5" t="s">
        <v>3533</v>
      </c>
      <c r="C321" s="5"/>
      <c r="D321" s="5" t="s">
        <v>1254</v>
      </c>
      <c r="E321" s="5" t="s">
        <v>1222</v>
      </c>
      <c r="F321" s="5" t="s">
        <v>1255</v>
      </c>
      <c r="G321" s="5" t="s">
        <v>3174</v>
      </c>
      <c r="H321" s="7" t="s">
        <v>2755</v>
      </c>
      <c r="I321" s="7" t="s">
        <v>140</v>
      </c>
      <c r="J321" s="7"/>
      <c r="K321" s="41">
        <v>19749000</v>
      </c>
      <c r="L321" s="41">
        <f>K321*(1.04^18)</f>
        <v>40007850.362210646</v>
      </c>
      <c r="M321" s="5" t="s">
        <v>3482</v>
      </c>
      <c r="N321" s="5" t="s">
        <v>3382</v>
      </c>
      <c r="O321" s="5" t="s">
        <v>2498</v>
      </c>
      <c r="P321" s="5" t="s">
        <v>385</v>
      </c>
      <c r="Q321" s="5"/>
      <c r="R321" s="5" t="s">
        <v>3314</v>
      </c>
      <c r="S321" s="5" t="s">
        <v>3347</v>
      </c>
      <c r="T321" s="105"/>
      <c r="U321" s="105"/>
    </row>
    <row r="322" spans="1:21" ht="94.5" customHeight="1">
      <c r="A322" s="80">
        <v>10597</v>
      </c>
      <c r="B322" s="5" t="s">
        <v>3533</v>
      </c>
      <c r="C322" s="5"/>
      <c r="D322" s="5" t="s">
        <v>1256</v>
      </c>
      <c r="E322" s="5" t="s">
        <v>1257</v>
      </c>
      <c r="F322" s="5" t="s">
        <v>1258</v>
      </c>
      <c r="G322" s="5" t="s">
        <v>3174</v>
      </c>
      <c r="H322" s="7" t="s">
        <v>2755</v>
      </c>
      <c r="I322" s="7" t="s">
        <v>1259</v>
      </c>
      <c r="J322" s="7"/>
      <c r="K322" s="41">
        <v>11242000</v>
      </c>
      <c r="L322" s="41">
        <f>K322*(1.04^10)</f>
        <v>16640906.25105203</v>
      </c>
      <c r="M322" s="5" t="s">
        <v>3481</v>
      </c>
      <c r="N322" s="5" t="s">
        <v>3382</v>
      </c>
      <c r="O322" s="5" t="s">
        <v>3417</v>
      </c>
      <c r="P322" s="5" t="s">
        <v>385</v>
      </c>
      <c r="Q322" s="5"/>
      <c r="R322" s="5" t="s">
        <v>3314</v>
      </c>
      <c r="S322" s="5" t="s">
        <v>3193</v>
      </c>
      <c r="T322" s="105"/>
      <c r="U322" s="105"/>
    </row>
    <row r="323" spans="1:21" ht="45" customHeight="1">
      <c r="A323" s="80">
        <v>10600</v>
      </c>
      <c r="B323" s="5" t="s">
        <v>3533</v>
      </c>
      <c r="C323" s="5" t="s">
        <v>3229</v>
      </c>
      <c r="D323" s="5" t="s">
        <v>1260</v>
      </c>
      <c r="E323" s="5" t="s">
        <v>1261</v>
      </c>
      <c r="F323" s="79" t="s">
        <v>3285</v>
      </c>
      <c r="G323" s="80" t="s">
        <v>1262</v>
      </c>
      <c r="H323" s="7" t="s">
        <v>2755</v>
      </c>
      <c r="I323" s="7" t="s">
        <v>1263</v>
      </c>
      <c r="J323" s="7"/>
      <c r="K323" s="41">
        <f>62000000-45000000</f>
        <v>17000000</v>
      </c>
      <c r="L323" s="41">
        <f>K323*(1.04^10)</f>
        <v>25164152.84361186</v>
      </c>
      <c r="M323" s="5" t="s">
        <v>3481</v>
      </c>
      <c r="N323" s="5" t="s">
        <v>3382</v>
      </c>
      <c r="O323" s="5" t="s">
        <v>3310</v>
      </c>
      <c r="P323" s="5" t="s">
        <v>386</v>
      </c>
      <c r="Q323" s="5"/>
      <c r="R323" s="5" t="s">
        <v>3314</v>
      </c>
      <c r="S323" s="5" t="s">
        <v>3193</v>
      </c>
      <c r="T323" s="105"/>
      <c r="U323" s="105"/>
    </row>
    <row r="324" spans="1:21" ht="70.5" customHeight="1">
      <c r="A324" s="80">
        <v>10601</v>
      </c>
      <c r="B324" s="5" t="s">
        <v>3533</v>
      </c>
      <c r="C324" s="5" t="s">
        <v>3229</v>
      </c>
      <c r="D324" s="5" t="s">
        <v>1264</v>
      </c>
      <c r="E324" s="5" t="s">
        <v>1286</v>
      </c>
      <c r="F324" s="5" t="s">
        <v>1287</v>
      </c>
      <c r="G324" s="80" t="s">
        <v>1262</v>
      </c>
      <c r="H324" s="7" t="s">
        <v>2755</v>
      </c>
      <c r="I324" s="7" t="s">
        <v>28</v>
      </c>
      <c r="J324" s="7"/>
      <c r="K324" s="41">
        <v>12000000</v>
      </c>
      <c r="L324" s="41">
        <f>K324*(1.04^18)</f>
        <v>24309798.184542395</v>
      </c>
      <c r="M324" s="5" t="s">
        <v>3482</v>
      </c>
      <c r="N324" s="5" t="s">
        <v>3382</v>
      </c>
      <c r="O324" s="5" t="s">
        <v>3417</v>
      </c>
      <c r="P324" s="5" t="s">
        <v>386</v>
      </c>
      <c r="Q324" s="5"/>
      <c r="R324" s="5" t="s">
        <v>3314</v>
      </c>
      <c r="S324" s="5" t="s">
        <v>3258</v>
      </c>
      <c r="T324" s="105"/>
      <c r="U324" s="105"/>
    </row>
    <row r="325" spans="1:21" ht="45" customHeight="1">
      <c r="A325" s="80">
        <v>10602</v>
      </c>
      <c r="B325" s="5" t="s">
        <v>3533</v>
      </c>
      <c r="C325" s="5" t="s">
        <v>3533</v>
      </c>
      <c r="D325" s="5" t="s">
        <v>1265</v>
      </c>
      <c r="E325" s="5" t="s">
        <v>1266</v>
      </c>
      <c r="F325" s="5" t="s">
        <v>1305</v>
      </c>
      <c r="G325" s="5" t="s">
        <v>3174</v>
      </c>
      <c r="H325" s="7" t="s">
        <v>2755</v>
      </c>
      <c r="I325" s="7" t="s">
        <v>1267</v>
      </c>
      <c r="J325" s="7"/>
      <c r="K325" s="41">
        <v>1109000</v>
      </c>
      <c r="L325" s="41">
        <f aca="true" t="shared" si="14" ref="L325:L341">K325*(1.04^10)</f>
        <v>1641590.911974444</v>
      </c>
      <c r="M325" s="5" t="s">
        <v>3481</v>
      </c>
      <c r="N325" s="5" t="s">
        <v>3382</v>
      </c>
      <c r="O325" s="5" t="s">
        <v>2498</v>
      </c>
      <c r="P325" s="5" t="s">
        <v>385</v>
      </c>
      <c r="Q325" s="5"/>
      <c r="R325" s="5" t="s">
        <v>3314</v>
      </c>
      <c r="S325" s="5" t="s">
        <v>3258</v>
      </c>
      <c r="T325" s="105"/>
      <c r="U325" s="105"/>
    </row>
    <row r="326" spans="1:21" ht="45" customHeight="1">
      <c r="A326" s="80">
        <v>10603</v>
      </c>
      <c r="B326" s="5" t="s">
        <v>3533</v>
      </c>
      <c r="C326" s="5" t="s">
        <v>3533</v>
      </c>
      <c r="D326" s="5" t="s">
        <v>1268</v>
      </c>
      <c r="E326" s="5" t="s">
        <v>3373</v>
      </c>
      <c r="F326" s="5" t="s">
        <v>1216</v>
      </c>
      <c r="G326" s="5" t="s">
        <v>3174</v>
      </c>
      <c r="H326" s="7" t="s">
        <v>2755</v>
      </c>
      <c r="I326" s="7" t="s">
        <v>1267</v>
      </c>
      <c r="J326" s="7"/>
      <c r="K326" s="41">
        <v>1594000</v>
      </c>
      <c r="L326" s="41">
        <f t="shared" si="14"/>
        <v>2359509.390159841</v>
      </c>
      <c r="M326" s="5" t="s">
        <v>3481</v>
      </c>
      <c r="N326" s="5" t="s">
        <v>3382</v>
      </c>
      <c r="O326" s="5" t="s">
        <v>3310</v>
      </c>
      <c r="P326" s="5" t="s">
        <v>385</v>
      </c>
      <c r="Q326" s="5"/>
      <c r="R326" s="5" t="s">
        <v>3314</v>
      </c>
      <c r="S326" s="5" t="s">
        <v>3193</v>
      </c>
      <c r="T326" s="105"/>
      <c r="U326" s="105"/>
    </row>
    <row r="327" spans="1:21" ht="45" customHeight="1">
      <c r="A327" s="80">
        <v>10604</v>
      </c>
      <c r="B327" s="5" t="s">
        <v>3533</v>
      </c>
      <c r="C327" s="5" t="s">
        <v>3533</v>
      </c>
      <c r="D327" s="5" t="s">
        <v>1269</v>
      </c>
      <c r="E327" s="5" t="s">
        <v>1252</v>
      </c>
      <c r="F327" s="5" t="s">
        <v>1306</v>
      </c>
      <c r="G327" s="5" t="s">
        <v>3174</v>
      </c>
      <c r="H327" s="7" t="s">
        <v>2755</v>
      </c>
      <c r="I327" s="7" t="s">
        <v>1267</v>
      </c>
      <c r="J327" s="7"/>
      <c r="K327" s="41">
        <v>1095000</v>
      </c>
      <c r="L327" s="41">
        <f t="shared" si="14"/>
        <v>1620867.4919855874</v>
      </c>
      <c r="M327" s="5" t="s">
        <v>3481</v>
      </c>
      <c r="N327" s="5" t="s">
        <v>3382</v>
      </c>
      <c r="O327" s="5" t="s">
        <v>2498</v>
      </c>
      <c r="P327" s="5" t="s">
        <v>385</v>
      </c>
      <c r="Q327" s="5"/>
      <c r="R327" s="5" t="s">
        <v>3314</v>
      </c>
      <c r="S327" s="5" t="s">
        <v>3258</v>
      </c>
      <c r="T327" s="105" t="s">
        <v>3254</v>
      </c>
      <c r="U327" s="105" t="s">
        <v>3254</v>
      </c>
    </row>
    <row r="328" spans="1:21" ht="45" customHeight="1">
      <c r="A328" s="80">
        <v>10605</v>
      </c>
      <c r="B328" s="5" t="s">
        <v>3533</v>
      </c>
      <c r="C328" s="5" t="s">
        <v>3533</v>
      </c>
      <c r="D328" s="5" t="s">
        <v>1270</v>
      </c>
      <c r="E328" s="5" t="s">
        <v>1271</v>
      </c>
      <c r="F328" s="5" t="s">
        <v>1272</v>
      </c>
      <c r="G328" s="5" t="s">
        <v>3174</v>
      </c>
      <c r="H328" s="7" t="s">
        <v>2755</v>
      </c>
      <c r="I328" s="7" t="s">
        <v>1267</v>
      </c>
      <c r="J328" s="7"/>
      <c r="K328" s="41">
        <v>2043000</v>
      </c>
      <c r="L328" s="41">
        <f t="shared" si="14"/>
        <v>3024139.074088178</v>
      </c>
      <c r="M328" s="5" t="s">
        <v>3481</v>
      </c>
      <c r="N328" s="5" t="s">
        <v>3382</v>
      </c>
      <c r="O328" s="5" t="s">
        <v>2498</v>
      </c>
      <c r="P328" s="5" t="s">
        <v>385</v>
      </c>
      <c r="Q328" s="5"/>
      <c r="R328" s="5" t="s">
        <v>3314</v>
      </c>
      <c r="S328" s="5" t="s">
        <v>3258</v>
      </c>
      <c r="T328" s="105" t="s">
        <v>3254</v>
      </c>
      <c r="U328" s="105"/>
    </row>
    <row r="329" spans="1:21" ht="45" customHeight="1">
      <c r="A329" s="80">
        <v>10606</v>
      </c>
      <c r="B329" s="5" t="s">
        <v>3533</v>
      </c>
      <c r="C329" s="5" t="s">
        <v>3533</v>
      </c>
      <c r="D329" s="5" t="s">
        <v>1163</v>
      </c>
      <c r="E329" s="5" t="s">
        <v>1164</v>
      </c>
      <c r="F329" s="5"/>
      <c r="G329" s="5" t="s">
        <v>3285</v>
      </c>
      <c r="H329" s="7" t="s">
        <v>1165</v>
      </c>
      <c r="I329" s="7" t="s">
        <v>1166</v>
      </c>
      <c r="J329" s="7"/>
      <c r="K329" s="41">
        <v>8954000</v>
      </c>
      <c r="L329" s="41">
        <f t="shared" si="14"/>
        <v>13254107.327158857</v>
      </c>
      <c r="M329" s="5" t="s">
        <v>3481</v>
      </c>
      <c r="N329" s="5" t="s">
        <v>3382</v>
      </c>
      <c r="O329" s="5" t="s">
        <v>3013</v>
      </c>
      <c r="P329" s="5" t="s">
        <v>386</v>
      </c>
      <c r="Q329" s="5"/>
      <c r="R329" s="5" t="s">
        <v>3347</v>
      </c>
      <c r="S329" s="5"/>
      <c r="T329" s="105"/>
      <c r="U329" s="105" t="s">
        <v>3254</v>
      </c>
    </row>
    <row r="330" spans="1:21" ht="45" customHeight="1">
      <c r="A330" s="80">
        <v>10607</v>
      </c>
      <c r="B330" s="5" t="s">
        <v>3533</v>
      </c>
      <c r="C330" s="5" t="s">
        <v>3533</v>
      </c>
      <c r="D330" s="5" t="s">
        <v>1167</v>
      </c>
      <c r="E330" s="5" t="s">
        <v>1168</v>
      </c>
      <c r="F330" s="5"/>
      <c r="G330" s="5" t="s">
        <v>3285</v>
      </c>
      <c r="H330" s="7" t="s">
        <v>1165</v>
      </c>
      <c r="I330" s="7" t="s">
        <v>1169</v>
      </c>
      <c r="J330" s="7"/>
      <c r="K330" s="41">
        <v>6006000</v>
      </c>
      <c r="L330" s="41">
        <f t="shared" si="14"/>
        <v>8890347.175219577</v>
      </c>
      <c r="M330" s="5" t="s">
        <v>3481</v>
      </c>
      <c r="N330" s="5" t="s">
        <v>3382</v>
      </c>
      <c r="O330" s="5" t="s">
        <v>3276</v>
      </c>
      <c r="P330" s="5" t="s">
        <v>386</v>
      </c>
      <c r="Q330" s="5"/>
      <c r="R330" s="5" t="s">
        <v>3347</v>
      </c>
      <c r="S330" s="5"/>
      <c r="T330" s="105" t="s">
        <v>3254</v>
      </c>
      <c r="U330" s="105"/>
    </row>
    <row r="331" spans="1:21" ht="45" customHeight="1">
      <c r="A331" s="80">
        <v>10608</v>
      </c>
      <c r="B331" s="5" t="s">
        <v>3533</v>
      </c>
      <c r="C331" s="5" t="s">
        <v>3533</v>
      </c>
      <c r="D331" s="5" t="s">
        <v>1175</v>
      </c>
      <c r="E331" s="5" t="s">
        <v>1176</v>
      </c>
      <c r="F331" s="5"/>
      <c r="G331" s="5" t="s">
        <v>3285</v>
      </c>
      <c r="H331" s="7" t="s">
        <v>1165</v>
      </c>
      <c r="I331" s="7" t="s">
        <v>1177</v>
      </c>
      <c r="J331" s="7"/>
      <c r="K331" s="41">
        <v>10105000</v>
      </c>
      <c r="L331" s="41">
        <f t="shared" si="14"/>
        <v>14957868.499099871</v>
      </c>
      <c r="M331" s="5" t="s">
        <v>3481</v>
      </c>
      <c r="N331" s="5" t="s">
        <v>3382</v>
      </c>
      <c r="O331" s="5" t="s">
        <v>3089</v>
      </c>
      <c r="P331" s="5" t="s">
        <v>386</v>
      </c>
      <c r="Q331" s="5"/>
      <c r="R331" s="5" t="s">
        <v>3347</v>
      </c>
      <c r="S331" s="5"/>
      <c r="T331" s="105"/>
      <c r="U331" s="105"/>
    </row>
    <row r="332" spans="1:21" ht="45" customHeight="1">
      <c r="A332" s="80">
        <v>10610</v>
      </c>
      <c r="B332" s="5" t="s">
        <v>3533</v>
      </c>
      <c r="C332" s="5" t="s">
        <v>3533</v>
      </c>
      <c r="D332" s="6" t="s">
        <v>1178</v>
      </c>
      <c r="E332" s="5" t="s">
        <v>1286</v>
      </c>
      <c r="F332" s="5" t="s">
        <v>1472</v>
      </c>
      <c r="G332" s="5" t="s">
        <v>3174</v>
      </c>
      <c r="H332" s="7" t="s">
        <v>1179</v>
      </c>
      <c r="I332" s="7" t="s">
        <v>1180</v>
      </c>
      <c r="J332" s="7"/>
      <c r="K332" s="41">
        <v>823000</v>
      </c>
      <c r="L332" s="41">
        <f t="shared" si="14"/>
        <v>1218241.0464877975</v>
      </c>
      <c r="M332" s="5" t="s">
        <v>3481</v>
      </c>
      <c r="N332" s="5" t="s">
        <v>3382</v>
      </c>
      <c r="O332" s="5" t="s">
        <v>3089</v>
      </c>
      <c r="P332" s="5" t="s">
        <v>386</v>
      </c>
      <c r="Q332" s="5"/>
      <c r="R332" s="5" t="s">
        <v>3258</v>
      </c>
      <c r="S332" s="5" t="s">
        <v>3285</v>
      </c>
      <c r="T332" s="105" t="s">
        <v>3254</v>
      </c>
      <c r="U332" s="105"/>
    </row>
    <row r="333" spans="1:21" ht="45" customHeight="1">
      <c r="A333" s="80">
        <v>10611</v>
      </c>
      <c r="B333" s="5" t="s">
        <v>3533</v>
      </c>
      <c r="C333" s="5" t="s">
        <v>3533</v>
      </c>
      <c r="D333" s="6" t="s">
        <v>1181</v>
      </c>
      <c r="E333" s="5" t="s">
        <v>1266</v>
      </c>
      <c r="F333" s="5" t="s">
        <v>1182</v>
      </c>
      <c r="G333" s="5" t="s">
        <v>3172</v>
      </c>
      <c r="H333" s="7" t="s">
        <v>1179</v>
      </c>
      <c r="I333" s="7" t="s">
        <v>1183</v>
      </c>
      <c r="J333" s="7"/>
      <c r="K333" s="41">
        <v>3417000</v>
      </c>
      <c r="L333" s="41">
        <f t="shared" si="14"/>
        <v>5057994.721565983</v>
      </c>
      <c r="M333" s="5" t="s">
        <v>3481</v>
      </c>
      <c r="N333" s="5" t="s">
        <v>3382</v>
      </c>
      <c r="O333" s="5" t="s">
        <v>3276</v>
      </c>
      <c r="P333" s="5" t="s">
        <v>386</v>
      </c>
      <c r="Q333" s="5"/>
      <c r="R333" s="5" t="s">
        <v>3258</v>
      </c>
      <c r="S333" s="5" t="s">
        <v>3285</v>
      </c>
      <c r="T333" s="105" t="s">
        <v>3254</v>
      </c>
      <c r="U333" s="105"/>
    </row>
    <row r="334" spans="1:21" ht="45" customHeight="1">
      <c r="A334" s="80">
        <v>10612</v>
      </c>
      <c r="B334" s="5" t="s">
        <v>3533</v>
      </c>
      <c r="C334" s="5" t="s">
        <v>3533</v>
      </c>
      <c r="D334" s="6" t="s">
        <v>1184</v>
      </c>
      <c r="E334" s="5" t="s">
        <v>1266</v>
      </c>
      <c r="F334" s="5" t="s">
        <v>1222</v>
      </c>
      <c r="G334" s="5" t="s">
        <v>3174</v>
      </c>
      <c r="H334" s="7" t="s">
        <v>1179</v>
      </c>
      <c r="I334" s="7" t="s">
        <v>1185</v>
      </c>
      <c r="J334" s="7"/>
      <c r="K334" s="41">
        <v>3610000</v>
      </c>
      <c r="L334" s="41">
        <f t="shared" si="14"/>
        <v>5343681.868555224</v>
      </c>
      <c r="M334" s="5" t="s">
        <v>3481</v>
      </c>
      <c r="N334" s="5" t="s">
        <v>3382</v>
      </c>
      <c r="O334" s="5" t="s">
        <v>3089</v>
      </c>
      <c r="P334" s="5" t="s">
        <v>386</v>
      </c>
      <c r="Q334" s="5"/>
      <c r="R334" s="5" t="s">
        <v>3258</v>
      </c>
      <c r="S334" s="5" t="s">
        <v>3285</v>
      </c>
      <c r="T334" s="105"/>
      <c r="U334" s="105" t="s">
        <v>3254</v>
      </c>
    </row>
    <row r="335" spans="1:21" ht="45" customHeight="1">
      <c r="A335" s="80">
        <v>10613</v>
      </c>
      <c r="B335" s="5" t="s">
        <v>3533</v>
      </c>
      <c r="C335" s="5" t="s">
        <v>3533</v>
      </c>
      <c r="D335" s="6" t="s">
        <v>1186</v>
      </c>
      <c r="E335" s="5" t="s">
        <v>1187</v>
      </c>
      <c r="F335" s="5" t="s">
        <v>47</v>
      </c>
      <c r="G335" s="5" t="s">
        <v>3174</v>
      </c>
      <c r="H335" s="7" t="s">
        <v>1179</v>
      </c>
      <c r="I335" s="7" t="s">
        <v>1188</v>
      </c>
      <c r="J335" s="7"/>
      <c r="K335" s="41">
        <v>1036000</v>
      </c>
      <c r="L335" s="41">
        <f t="shared" si="14"/>
        <v>1533533.079175405</v>
      </c>
      <c r="M335" s="5" t="s">
        <v>3481</v>
      </c>
      <c r="N335" s="5" t="s">
        <v>3382</v>
      </c>
      <c r="O335" s="5" t="s">
        <v>3089</v>
      </c>
      <c r="P335" s="5" t="s">
        <v>386</v>
      </c>
      <c r="Q335" s="5"/>
      <c r="R335" s="5" t="s">
        <v>3258</v>
      </c>
      <c r="S335" s="5" t="s">
        <v>3285</v>
      </c>
      <c r="T335" s="105" t="s">
        <v>3254</v>
      </c>
      <c r="U335" s="105" t="s">
        <v>3254</v>
      </c>
    </row>
    <row r="336" spans="1:21" ht="45" customHeight="1">
      <c r="A336" s="80">
        <v>10614</v>
      </c>
      <c r="B336" s="5" t="s">
        <v>3533</v>
      </c>
      <c r="C336" s="5" t="s">
        <v>3533</v>
      </c>
      <c r="D336" s="6" t="s">
        <v>1189</v>
      </c>
      <c r="E336" s="5" t="s">
        <v>1190</v>
      </c>
      <c r="F336" s="5" t="s">
        <v>1191</v>
      </c>
      <c r="G336" s="5" t="s">
        <v>3172</v>
      </c>
      <c r="H336" s="7" t="s">
        <v>1179</v>
      </c>
      <c r="I336" s="7" t="s">
        <v>1192</v>
      </c>
      <c r="J336" s="7"/>
      <c r="K336" s="41">
        <v>3524000</v>
      </c>
      <c r="L336" s="41">
        <f t="shared" si="14"/>
        <v>5216380.860052247</v>
      </c>
      <c r="M336" s="5" t="s">
        <v>3481</v>
      </c>
      <c r="N336" s="5" t="s">
        <v>3382</v>
      </c>
      <c r="O336" s="5" t="s">
        <v>2498</v>
      </c>
      <c r="P336" s="5" t="s">
        <v>386</v>
      </c>
      <c r="Q336" s="5"/>
      <c r="R336" s="5" t="s">
        <v>3258</v>
      </c>
      <c r="S336" s="5" t="s">
        <v>3285</v>
      </c>
      <c r="T336" s="105" t="s">
        <v>3254</v>
      </c>
      <c r="U336" s="105"/>
    </row>
    <row r="337" spans="1:21" ht="45" customHeight="1">
      <c r="A337" s="80">
        <v>10615</v>
      </c>
      <c r="B337" s="5" t="s">
        <v>3533</v>
      </c>
      <c r="C337" s="5" t="s">
        <v>3533</v>
      </c>
      <c r="D337" s="6" t="s">
        <v>1193</v>
      </c>
      <c r="E337" s="5" t="s">
        <v>2448</v>
      </c>
      <c r="F337" s="5" t="s">
        <v>1315</v>
      </c>
      <c r="G337" s="5" t="s">
        <v>3172</v>
      </c>
      <c r="H337" s="7" t="s">
        <v>1179</v>
      </c>
      <c r="I337" s="7" t="s">
        <v>1194</v>
      </c>
      <c r="J337" s="7"/>
      <c r="K337" s="41">
        <v>5490000</v>
      </c>
      <c r="L337" s="41">
        <f t="shared" si="14"/>
        <v>8126541.124201712</v>
      </c>
      <c r="M337" s="5" t="s">
        <v>3481</v>
      </c>
      <c r="N337" s="5" t="s">
        <v>3382</v>
      </c>
      <c r="O337" s="5" t="s">
        <v>2498</v>
      </c>
      <c r="P337" s="5" t="s">
        <v>386</v>
      </c>
      <c r="Q337" s="5"/>
      <c r="R337" s="5" t="s">
        <v>3258</v>
      </c>
      <c r="S337" s="5" t="s">
        <v>3285</v>
      </c>
      <c r="T337" s="105"/>
      <c r="U337" s="105"/>
    </row>
    <row r="338" spans="1:21" ht="45" customHeight="1">
      <c r="A338" s="80">
        <v>10616</v>
      </c>
      <c r="B338" s="5" t="s">
        <v>3202</v>
      </c>
      <c r="C338" s="5" t="s">
        <v>3202</v>
      </c>
      <c r="D338" s="5" t="s">
        <v>1092</v>
      </c>
      <c r="E338" s="5" t="s">
        <v>1093</v>
      </c>
      <c r="F338" s="5" t="s">
        <v>1266</v>
      </c>
      <c r="G338" s="5" t="s">
        <v>3172</v>
      </c>
      <c r="H338" s="7" t="s">
        <v>1094</v>
      </c>
      <c r="I338" s="7" t="s">
        <v>1095</v>
      </c>
      <c r="J338" s="7"/>
      <c r="K338" s="90">
        <v>3500000</v>
      </c>
      <c r="L338" s="41">
        <f t="shared" si="14"/>
        <v>5180854.9972142065</v>
      </c>
      <c r="M338" s="5" t="s">
        <v>3481</v>
      </c>
      <c r="N338" s="5" t="s">
        <v>3382</v>
      </c>
      <c r="O338" s="5" t="s">
        <v>3013</v>
      </c>
      <c r="P338" s="5" t="s">
        <v>386</v>
      </c>
      <c r="Q338" s="5"/>
      <c r="R338" s="5" t="s">
        <v>3314</v>
      </c>
      <c r="S338" s="5" t="s">
        <v>3258</v>
      </c>
      <c r="T338" s="105"/>
      <c r="U338" s="105"/>
    </row>
    <row r="339" spans="1:21" ht="45" customHeight="1">
      <c r="A339" s="80">
        <v>10617</v>
      </c>
      <c r="B339" s="5" t="s">
        <v>3202</v>
      </c>
      <c r="C339" s="5" t="s">
        <v>43</v>
      </c>
      <c r="D339" s="5" t="s">
        <v>1096</v>
      </c>
      <c r="E339" s="5" t="s">
        <v>1305</v>
      </c>
      <c r="F339" s="5" t="s">
        <v>1097</v>
      </c>
      <c r="G339" s="5" t="s">
        <v>3174</v>
      </c>
      <c r="H339" s="7" t="s">
        <v>1098</v>
      </c>
      <c r="I339" s="7" t="s">
        <v>1099</v>
      </c>
      <c r="J339" s="7"/>
      <c r="K339" s="90">
        <v>8700000</v>
      </c>
      <c r="L339" s="41">
        <f t="shared" si="14"/>
        <v>12878125.278789598</v>
      </c>
      <c r="M339" s="5" t="s">
        <v>3481</v>
      </c>
      <c r="N339" s="5" t="s">
        <v>3382</v>
      </c>
      <c r="O339" s="5" t="s">
        <v>3013</v>
      </c>
      <c r="P339" s="5" t="s">
        <v>386</v>
      </c>
      <c r="Q339" s="5"/>
      <c r="R339" s="5" t="s">
        <v>3314</v>
      </c>
      <c r="S339" s="5" t="s">
        <v>3258</v>
      </c>
      <c r="T339" s="105"/>
      <c r="U339" s="105"/>
    </row>
    <row r="340" spans="1:21" ht="45" customHeight="1">
      <c r="A340" s="80">
        <v>10618</v>
      </c>
      <c r="B340" s="5" t="s">
        <v>3202</v>
      </c>
      <c r="C340" s="5" t="s">
        <v>3202</v>
      </c>
      <c r="D340" s="5" t="s">
        <v>1100</v>
      </c>
      <c r="E340" s="5" t="s">
        <v>1101</v>
      </c>
      <c r="F340" s="5" t="s">
        <v>1102</v>
      </c>
      <c r="G340" s="5" t="s">
        <v>3172</v>
      </c>
      <c r="H340" s="7" t="s">
        <v>1103</v>
      </c>
      <c r="I340" s="7" t="s">
        <v>1104</v>
      </c>
      <c r="J340" s="7"/>
      <c r="K340" s="41">
        <v>8900000</v>
      </c>
      <c r="L340" s="41">
        <f t="shared" si="14"/>
        <v>13174174.135773268</v>
      </c>
      <c r="M340" s="5" t="s">
        <v>3481</v>
      </c>
      <c r="N340" s="5" t="s">
        <v>3382</v>
      </c>
      <c r="O340" s="5" t="s">
        <v>3013</v>
      </c>
      <c r="P340" s="5" t="s">
        <v>386</v>
      </c>
      <c r="Q340" s="5"/>
      <c r="R340" s="5" t="s">
        <v>3314</v>
      </c>
      <c r="S340" s="5" t="s">
        <v>3258</v>
      </c>
      <c r="T340" s="105" t="s">
        <v>3254</v>
      </c>
      <c r="U340" s="105"/>
    </row>
    <row r="341" spans="1:21" ht="45" customHeight="1">
      <c r="A341" s="80">
        <v>10619</v>
      </c>
      <c r="B341" s="5" t="s">
        <v>3202</v>
      </c>
      <c r="C341" s="5" t="s">
        <v>3202</v>
      </c>
      <c r="D341" s="5" t="s">
        <v>1105</v>
      </c>
      <c r="E341" s="5" t="s">
        <v>1106</v>
      </c>
      <c r="F341" s="5" t="s">
        <v>1107</v>
      </c>
      <c r="G341" s="5" t="s">
        <v>3172</v>
      </c>
      <c r="H341" s="7" t="s">
        <v>1103</v>
      </c>
      <c r="I341" s="7" t="s">
        <v>1108</v>
      </c>
      <c r="J341" s="7"/>
      <c r="K341" s="41">
        <v>3500000</v>
      </c>
      <c r="L341" s="41">
        <f t="shared" si="14"/>
        <v>5180854.9972142065</v>
      </c>
      <c r="M341" s="5" t="s">
        <v>3481</v>
      </c>
      <c r="N341" s="5" t="s">
        <v>3382</v>
      </c>
      <c r="O341" s="5" t="s">
        <v>3013</v>
      </c>
      <c r="P341" s="5" t="s">
        <v>386</v>
      </c>
      <c r="Q341" s="5"/>
      <c r="R341" s="5" t="s">
        <v>3314</v>
      </c>
      <c r="S341" s="5" t="s">
        <v>3258</v>
      </c>
      <c r="T341" s="105" t="s">
        <v>3254</v>
      </c>
      <c r="U341" s="105" t="s">
        <v>3254</v>
      </c>
    </row>
    <row r="342" spans="1:21" ht="45" customHeight="1">
      <c r="A342" s="80">
        <v>10620</v>
      </c>
      <c r="B342" s="5" t="s">
        <v>3202</v>
      </c>
      <c r="C342" s="5" t="s">
        <v>3202</v>
      </c>
      <c r="D342" s="5" t="s">
        <v>1109</v>
      </c>
      <c r="E342" s="5" t="s">
        <v>1110</v>
      </c>
      <c r="F342" s="5" t="s">
        <v>1111</v>
      </c>
      <c r="G342" s="5" t="s">
        <v>3172</v>
      </c>
      <c r="H342" s="7" t="s">
        <v>1103</v>
      </c>
      <c r="I342" s="7" t="s">
        <v>1112</v>
      </c>
      <c r="J342" s="7"/>
      <c r="K342" s="41">
        <v>13800000</v>
      </c>
      <c r="L342" s="41">
        <f>K342*(1.04^18)</f>
        <v>27956267.912223756</v>
      </c>
      <c r="M342" s="5" t="s">
        <v>3482</v>
      </c>
      <c r="N342" s="5" t="s">
        <v>3382</v>
      </c>
      <c r="O342" s="5" t="s">
        <v>3013</v>
      </c>
      <c r="P342" s="5" t="s">
        <v>386</v>
      </c>
      <c r="Q342" s="5"/>
      <c r="R342" s="5" t="s">
        <v>3314</v>
      </c>
      <c r="S342" s="5" t="s">
        <v>3258</v>
      </c>
      <c r="T342" s="105"/>
      <c r="U342" s="105" t="s">
        <v>3254</v>
      </c>
    </row>
    <row r="343" spans="1:21" ht="45" customHeight="1">
      <c r="A343" s="80">
        <v>10621</v>
      </c>
      <c r="B343" s="5" t="s">
        <v>3202</v>
      </c>
      <c r="C343" s="5" t="s">
        <v>3202</v>
      </c>
      <c r="D343" s="5" t="s">
        <v>1113</v>
      </c>
      <c r="E343" s="5" t="s">
        <v>1114</v>
      </c>
      <c r="F343" s="5" t="s">
        <v>1115</v>
      </c>
      <c r="G343" s="5" t="s">
        <v>3172</v>
      </c>
      <c r="H343" s="7" t="s">
        <v>1103</v>
      </c>
      <c r="I343" s="7" t="s">
        <v>1116</v>
      </c>
      <c r="J343" s="7"/>
      <c r="K343" s="41">
        <v>4500000</v>
      </c>
      <c r="L343" s="41">
        <f>K343*(1.04^18)</f>
        <v>9116174.3192034</v>
      </c>
      <c r="M343" s="5" t="s">
        <v>3482</v>
      </c>
      <c r="N343" s="5" t="s">
        <v>3382</v>
      </c>
      <c r="O343" s="5" t="s">
        <v>3013</v>
      </c>
      <c r="P343" s="5" t="s">
        <v>386</v>
      </c>
      <c r="Q343" s="5"/>
      <c r="R343" s="5" t="s">
        <v>3314</v>
      </c>
      <c r="S343" s="5" t="s">
        <v>3258</v>
      </c>
      <c r="T343" s="105"/>
      <c r="U343" s="105" t="s">
        <v>3254</v>
      </c>
    </row>
    <row r="344" spans="1:21" ht="45" customHeight="1">
      <c r="A344" s="80">
        <v>10622</v>
      </c>
      <c r="B344" s="5" t="s">
        <v>3202</v>
      </c>
      <c r="C344" s="5" t="s">
        <v>3202</v>
      </c>
      <c r="D344" s="5" t="s">
        <v>1051</v>
      </c>
      <c r="E344" s="5" t="s">
        <v>1052</v>
      </c>
      <c r="F344" s="5" t="s">
        <v>1053</v>
      </c>
      <c r="G344" s="5" t="s">
        <v>3175</v>
      </c>
      <c r="H344" s="7" t="s">
        <v>1103</v>
      </c>
      <c r="I344" s="7" t="s">
        <v>1054</v>
      </c>
      <c r="J344" s="7"/>
      <c r="K344" s="41">
        <v>7200000</v>
      </c>
      <c r="L344" s="41">
        <f>K344*(1.04^18)</f>
        <v>14585878.910725437</v>
      </c>
      <c r="M344" s="5" t="s">
        <v>3482</v>
      </c>
      <c r="N344" s="5" t="s">
        <v>3382</v>
      </c>
      <c r="O344" s="5" t="s">
        <v>3276</v>
      </c>
      <c r="P344" s="5" t="s">
        <v>386</v>
      </c>
      <c r="Q344" s="5"/>
      <c r="R344" s="5" t="s">
        <v>3314</v>
      </c>
      <c r="S344" s="5" t="s">
        <v>3258</v>
      </c>
      <c r="T344" s="105" t="s">
        <v>3254</v>
      </c>
      <c r="U344" s="105"/>
    </row>
    <row r="345" spans="1:21" ht="45" customHeight="1">
      <c r="A345" s="80">
        <v>10624</v>
      </c>
      <c r="B345" s="5" t="s">
        <v>3202</v>
      </c>
      <c r="C345" s="5" t="s">
        <v>3202</v>
      </c>
      <c r="D345" s="5" t="s">
        <v>1055</v>
      </c>
      <c r="E345" s="5" t="s">
        <v>1056</v>
      </c>
      <c r="F345" s="5" t="s">
        <v>1057</v>
      </c>
      <c r="G345" s="5" t="s">
        <v>3172</v>
      </c>
      <c r="H345" s="7" t="s">
        <v>1103</v>
      </c>
      <c r="I345" s="7" t="s">
        <v>1058</v>
      </c>
      <c r="J345" s="7"/>
      <c r="K345" s="41">
        <v>8900000</v>
      </c>
      <c r="L345" s="41">
        <f>K345*(1.04^18)</f>
        <v>18029766.986868944</v>
      </c>
      <c r="M345" s="5" t="s">
        <v>3482</v>
      </c>
      <c r="N345" s="5" t="s">
        <v>3382</v>
      </c>
      <c r="O345" s="5" t="s">
        <v>3013</v>
      </c>
      <c r="P345" s="5" t="s">
        <v>386</v>
      </c>
      <c r="Q345" s="5"/>
      <c r="R345" s="5" t="s">
        <v>3314</v>
      </c>
      <c r="S345" s="5" t="s">
        <v>3258</v>
      </c>
      <c r="T345" s="105" t="s">
        <v>3254</v>
      </c>
      <c r="U345" s="105" t="s">
        <v>3254</v>
      </c>
    </row>
    <row r="346" spans="1:21" ht="45" customHeight="1">
      <c r="A346" s="80">
        <v>10625</v>
      </c>
      <c r="B346" s="5" t="s">
        <v>3202</v>
      </c>
      <c r="C346" s="5" t="s">
        <v>3202</v>
      </c>
      <c r="D346" s="5" t="s">
        <v>1059</v>
      </c>
      <c r="E346" s="5" t="s">
        <v>1060</v>
      </c>
      <c r="F346" s="5" t="s">
        <v>1114</v>
      </c>
      <c r="G346" s="5" t="s">
        <v>3172</v>
      </c>
      <c r="H346" s="7" t="s">
        <v>1103</v>
      </c>
      <c r="I346" s="7" t="s">
        <v>1061</v>
      </c>
      <c r="J346" s="7"/>
      <c r="K346" s="41">
        <v>3000000</v>
      </c>
      <c r="L346" s="41">
        <f>K346*(1.04^10)</f>
        <v>4440732.854755034</v>
      </c>
      <c r="M346" s="5" t="s">
        <v>3481</v>
      </c>
      <c r="N346" s="5" t="s">
        <v>3382</v>
      </c>
      <c r="O346" s="5" t="s">
        <v>3013</v>
      </c>
      <c r="P346" s="5" t="s">
        <v>386</v>
      </c>
      <c r="Q346" s="5"/>
      <c r="R346" s="5" t="s">
        <v>3314</v>
      </c>
      <c r="S346" s="5" t="s">
        <v>3258</v>
      </c>
      <c r="T346" s="105"/>
      <c r="U346" s="105"/>
    </row>
    <row r="347" spans="1:21" ht="45" customHeight="1">
      <c r="A347" s="80">
        <v>10626</v>
      </c>
      <c r="B347" s="5" t="s">
        <v>3202</v>
      </c>
      <c r="C347" s="5" t="s">
        <v>3202</v>
      </c>
      <c r="D347" s="5" t="s">
        <v>1062</v>
      </c>
      <c r="E347" s="5" t="s">
        <v>1063</v>
      </c>
      <c r="F347" s="5" t="s">
        <v>1064</v>
      </c>
      <c r="G347" s="5" t="s">
        <v>3172</v>
      </c>
      <c r="H347" s="7" t="s">
        <v>1103</v>
      </c>
      <c r="I347" s="7" t="s">
        <v>1065</v>
      </c>
      <c r="J347" s="7"/>
      <c r="K347" s="41">
        <v>10000000</v>
      </c>
      <c r="L347" s="41">
        <f>K347*(1.04^10)</f>
        <v>14802442.849183446</v>
      </c>
      <c r="M347" s="5" t="s">
        <v>3481</v>
      </c>
      <c r="N347" s="5" t="s">
        <v>3382</v>
      </c>
      <c r="O347" s="5" t="s">
        <v>3013</v>
      </c>
      <c r="P347" s="5" t="s">
        <v>386</v>
      </c>
      <c r="Q347" s="5"/>
      <c r="R347" s="5" t="s">
        <v>3314</v>
      </c>
      <c r="S347" s="5" t="s">
        <v>3258</v>
      </c>
      <c r="T347" s="105"/>
      <c r="U347" s="105"/>
    </row>
    <row r="348" spans="1:21" ht="45" customHeight="1">
      <c r="A348" s="80">
        <v>10627</v>
      </c>
      <c r="B348" s="5" t="s">
        <v>3202</v>
      </c>
      <c r="C348" s="5" t="s">
        <v>3202</v>
      </c>
      <c r="D348" s="5" t="s">
        <v>1066</v>
      </c>
      <c r="E348" s="5" t="s">
        <v>1052</v>
      </c>
      <c r="F348" s="5" t="s">
        <v>1067</v>
      </c>
      <c r="G348" s="5" t="s">
        <v>3175</v>
      </c>
      <c r="H348" s="7" t="s">
        <v>1103</v>
      </c>
      <c r="I348" s="7" t="s">
        <v>1068</v>
      </c>
      <c r="J348" s="7"/>
      <c r="K348" s="41">
        <v>3900000</v>
      </c>
      <c r="L348" s="41">
        <f>K348*(1.04^18)</f>
        <v>7900684.409976278</v>
      </c>
      <c r="M348" s="5" t="s">
        <v>3482</v>
      </c>
      <c r="N348" s="5" t="s">
        <v>3382</v>
      </c>
      <c r="O348" s="5" t="s">
        <v>3276</v>
      </c>
      <c r="P348" s="5" t="s">
        <v>386</v>
      </c>
      <c r="Q348" s="5"/>
      <c r="R348" s="5" t="s">
        <v>3314</v>
      </c>
      <c r="S348" s="5" t="s">
        <v>3258</v>
      </c>
      <c r="T348" s="105"/>
      <c r="U348" s="105"/>
    </row>
    <row r="349" spans="1:21" ht="45" customHeight="1">
      <c r="A349" s="80">
        <v>10628</v>
      </c>
      <c r="B349" s="5" t="s">
        <v>3202</v>
      </c>
      <c r="C349" s="5" t="s">
        <v>3202</v>
      </c>
      <c r="D349" s="5" t="s">
        <v>23</v>
      </c>
      <c r="E349" s="5" t="s">
        <v>24</v>
      </c>
      <c r="F349" s="5" t="s">
        <v>25</v>
      </c>
      <c r="G349" s="5" t="s">
        <v>3172</v>
      </c>
      <c r="H349" s="7" t="s">
        <v>1103</v>
      </c>
      <c r="I349" s="7" t="s">
        <v>1069</v>
      </c>
      <c r="J349" s="7"/>
      <c r="K349" s="41">
        <f>5400000+400000</f>
        <v>5800000</v>
      </c>
      <c r="L349" s="41">
        <f>K349*(1.04^10)</f>
        <v>8585416.852526398</v>
      </c>
      <c r="M349" s="5" t="s">
        <v>3481</v>
      </c>
      <c r="N349" s="5" t="s">
        <v>3382</v>
      </c>
      <c r="O349" s="5" t="s">
        <v>3013</v>
      </c>
      <c r="P349" s="5" t="s">
        <v>386</v>
      </c>
      <c r="Q349" s="5"/>
      <c r="R349" s="5" t="s">
        <v>3314</v>
      </c>
      <c r="S349" s="5" t="s">
        <v>3258</v>
      </c>
      <c r="T349" s="105"/>
      <c r="U349" s="105" t="s">
        <v>3254</v>
      </c>
    </row>
    <row r="350" spans="1:21" ht="45" customHeight="1">
      <c r="A350" s="80">
        <v>10629</v>
      </c>
      <c r="B350" s="5" t="s">
        <v>3202</v>
      </c>
      <c r="C350" s="5" t="s">
        <v>3202</v>
      </c>
      <c r="D350" s="5" t="s">
        <v>937</v>
      </c>
      <c r="E350" s="5" t="s">
        <v>1060</v>
      </c>
      <c r="F350" s="5" t="s">
        <v>1119</v>
      </c>
      <c r="G350" s="5" t="s">
        <v>3172</v>
      </c>
      <c r="H350" s="7" t="s">
        <v>1103</v>
      </c>
      <c r="I350" s="7" t="s">
        <v>938</v>
      </c>
      <c r="J350" s="7"/>
      <c r="K350" s="41">
        <v>1600000</v>
      </c>
      <c r="L350" s="41">
        <f>K350*(1.04^18)</f>
        <v>3241306.4246056527</v>
      </c>
      <c r="M350" s="5" t="s">
        <v>3482</v>
      </c>
      <c r="N350" s="5" t="s">
        <v>3382</v>
      </c>
      <c r="O350" s="5" t="s">
        <v>3013</v>
      </c>
      <c r="P350" s="5" t="s">
        <v>385</v>
      </c>
      <c r="Q350" s="5"/>
      <c r="R350" s="5" t="s">
        <v>3314</v>
      </c>
      <c r="S350" s="5" t="s">
        <v>3258</v>
      </c>
      <c r="T350" s="105" t="s">
        <v>3254</v>
      </c>
      <c r="U350" s="105" t="s">
        <v>3254</v>
      </c>
    </row>
    <row r="351" spans="1:21" ht="45" customHeight="1">
      <c r="A351" s="80">
        <v>10630</v>
      </c>
      <c r="B351" s="5" t="s">
        <v>3202</v>
      </c>
      <c r="C351" s="5" t="s">
        <v>3202</v>
      </c>
      <c r="D351" s="5" t="s">
        <v>1070</v>
      </c>
      <c r="E351" s="5" t="s">
        <v>1097</v>
      </c>
      <c r="F351" s="5" t="s">
        <v>1107</v>
      </c>
      <c r="G351" s="5" t="s">
        <v>3172</v>
      </c>
      <c r="H351" s="7" t="s">
        <v>1103</v>
      </c>
      <c r="I351" s="7" t="s">
        <v>1071</v>
      </c>
      <c r="J351" s="7"/>
      <c r="K351" s="41">
        <v>5500000</v>
      </c>
      <c r="L351" s="41">
        <f>K351*(1.04^10)</f>
        <v>8141343.567050896</v>
      </c>
      <c r="M351" s="5" t="s">
        <v>3481</v>
      </c>
      <c r="N351" s="5" t="s">
        <v>3382</v>
      </c>
      <c r="O351" s="5" t="s">
        <v>2498</v>
      </c>
      <c r="P351" s="5" t="s">
        <v>386</v>
      </c>
      <c r="Q351" s="5"/>
      <c r="R351" s="5" t="s">
        <v>3314</v>
      </c>
      <c r="S351" s="5" t="s">
        <v>3258</v>
      </c>
      <c r="T351" s="105" t="s">
        <v>3254</v>
      </c>
      <c r="U351" s="105" t="s">
        <v>3254</v>
      </c>
    </row>
    <row r="352" spans="1:21" ht="45" customHeight="1">
      <c r="A352" s="80">
        <v>10631</v>
      </c>
      <c r="B352" s="5" t="s">
        <v>3202</v>
      </c>
      <c r="C352" s="5" t="s">
        <v>3202</v>
      </c>
      <c r="D352" s="5" t="s">
        <v>1072</v>
      </c>
      <c r="E352" s="5" t="s">
        <v>26</v>
      </c>
      <c r="F352" s="5" t="s">
        <v>27</v>
      </c>
      <c r="G352" s="5" t="s">
        <v>3172</v>
      </c>
      <c r="H352" s="7" t="s">
        <v>1103</v>
      </c>
      <c r="I352" s="7" t="s">
        <v>1074</v>
      </c>
      <c r="J352" s="7"/>
      <c r="K352" s="41">
        <f>6400000+300000</f>
        <v>6700000</v>
      </c>
      <c r="L352" s="41">
        <f>K352*(1.04^10)</f>
        <v>9917636.70895291</v>
      </c>
      <c r="M352" s="5" t="s">
        <v>3481</v>
      </c>
      <c r="N352" s="5" t="s">
        <v>3382</v>
      </c>
      <c r="O352" s="5" t="s">
        <v>3276</v>
      </c>
      <c r="P352" s="5" t="s">
        <v>386</v>
      </c>
      <c r="Q352" s="5"/>
      <c r="R352" s="5" t="s">
        <v>3314</v>
      </c>
      <c r="S352" s="5" t="s">
        <v>3258</v>
      </c>
      <c r="T352" s="105" t="s">
        <v>3254</v>
      </c>
      <c r="U352" s="105" t="s">
        <v>3254</v>
      </c>
    </row>
    <row r="353" spans="1:21" ht="45" customHeight="1">
      <c r="A353" s="80">
        <v>10632</v>
      </c>
      <c r="B353" s="5" t="s">
        <v>3202</v>
      </c>
      <c r="C353" s="5" t="s">
        <v>3202</v>
      </c>
      <c r="D353" s="5" t="s">
        <v>1076</v>
      </c>
      <c r="E353" s="5" t="s">
        <v>1077</v>
      </c>
      <c r="F353" s="5" t="s">
        <v>1305</v>
      </c>
      <c r="G353" s="5" t="s">
        <v>3174</v>
      </c>
      <c r="H353" s="7" t="s">
        <v>1103</v>
      </c>
      <c r="I353" s="7" t="s">
        <v>1078</v>
      </c>
      <c r="J353" s="7"/>
      <c r="K353" s="41">
        <v>41600000</v>
      </c>
      <c r="L353" s="41">
        <f>K353*(1.04^28)</f>
        <v>124746058.07798241</v>
      </c>
      <c r="M353" s="5" t="s">
        <v>3483</v>
      </c>
      <c r="N353" s="5" t="s">
        <v>3382</v>
      </c>
      <c r="O353" s="5" t="s">
        <v>2498</v>
      </c>
      <c r="P353" s="5" t="s">
        <v>385</v>
      </c>
      <c r="Q353" s="5"/>
      <c r="R353" s="5" t="s">
        <v>3314</v>
      </c>
      <c r="S353" s="5" t="s">
        <v>3258</v>
      </c>
      <c r="T353" s="105" t="s">
        <v>3254</v>
      </c>
      <c r="U353" s="105" t="s">
        <v>3254</v>
      </c>
    </row>
    <row r="354" spans="1:21" ht="45" customHeight="1">
      <c r="A354" s="80">
        <v>10633</v>
      </c>
      <c r="B354" s="5" t="s">
        <v>3202</v>
      </c>
      <c r="C354" s="5" t="s">
        <v>3202</v>
      </c>
      <c r="D354" s="5" t="s">
        <v>1076</v>
      </c>
      <c r="E354" s="5" t="s">
        <v>1077</v>
      </c>
      <c r="F354" s="5" t="s">
        <v>1079</v>
      </c>
      <c r="G354" s="5" t="s">
        <v>3174</v>
      </c>
      <c r="H354" s="7" t="s">
        <v>1103</v>
      </c>
      <c r="I354" s="7" t="s">
        <v>1080</v>
      </c>
      <c r="J354" s="7"/>
      <c r="K354" s="41">
        <v>6300000</v>
      </c>
      <c r="L354" s="41">
        <f>K354*(1.04^18)</f>
        <v>12762644.046884758</v>
      </c>
      <c r="M354" s="5" t="s">
        <v>3482</v>
      </c>
      <c r="N354" s="5" t="s">
        <v>3382</v>
      </c>
      <c r="O354" s="5" t="s">
        <v>3310</v>
      </c>
      <c r="P354" s="5" t="s">
        <v>385</v>
      </c>
      <c r="Q354" s="5"/>
      <c r="R354" s="5" t="s">
        <v>3314</v>
      </c>
      <c r="S354" s="5" t="s">
        <v>3258</v>
      </c>
      <c r="T354" s="105" t="s">
        <v>3254</v>
      </c>
      <c r="U354" s="105" t="s">
        <v>3254</v>
      </c>
    </row>
    <row r="355" spans="1:21" ht="45" customHeight="1">
      <c r="A355" s="80">
        <v>10634</v>
      </c>
      <c r="B355" s="5" t="s">
        <v>3202</v>
      </c>
      <c r="C355" s="5" t="s">
        <v>3202</v>
      </c>
      <c r="D355" s="5" t="s">
        <v>1081</v>
      </c>
      <c r="E355" s="5" t="s">
        <v>1119</v>
      </c>
      <c r="F355" s="5" t="s">
        <v>1232</v>
      </c>
      <c r="G355" s="5" t="s">
        <v>3174</v>
      </c>
      <c r="H355" s="7" t="s">
        <v>1103</v>
      </c>
      <c r="I355" s="7" t="s">
        <v>1082</v>
      </c>
      <c r="J355" s="7"/>
      <c r="K355" s="41">
        <v>19000000</v>
      </c>
      <c r="L355" s="41">
        <f>K355*(1.04^18)</f>
        <v>38490513.792192124</v>
      </c>
      <c r="M355" s="5" t="s">
        <v>3482</v>
      </c>
      <c r="N355" s="5" t="s">
        <v>3382</v>
      </c>
      <c r="O355" s="5" t="s">
        <v>2498</v>
      </c>
      <c r="P355" s="5" t="s">
        <v>386</v>
      </c>
      <c r="Q355" s="5"/>
      <c r="R355" s="5" t="s">
        <v>3314</v>
      </c>
      <c r="S355" s="5" t="s">
        <v>3258</v>
      </c>
      <c r="T355" s="105"/>
      <c r="U355" s="105" t="s">
        <v>3254</v>
      </c>
    </row>
    <row r="356" spans="1:21" ht="45" customHeight="1">
      <c r="A356" s="80">
        <v>10635</v>
      </c>
      <c r="B356" s="5" t="s">
        <v>3202</v>
      </c>
      <c r="C356" s="5" t="s">
        <v>3202</v>
      </c>
      <c r="D356" s="5" t="s">
        <v>1083</v>
      </c>
      <c r="E356" s="5" t="s">
        <v>1084</v>
      </c>
      <c r="F356" s="5" t="s">
        <v>1266</v>
      </c>
      <c r="G356" s="5" t="s">
        <v>3174</v>
      </c>
      <c r="H356" s="7" t="s">
        <v>1103</v>
      </c>
      <c r="I356" s="7" t="s">
        <v>1085</v>
      </c>
      <c r="J356" s="7"/>
      <c r="K356" s="41">
        <v>13900000</v>
      </c>
      <c r="L356" s="41">
        <f>K356*(1.04^10)</f>
        <v>20575395.56036499</v>
      </c>
      <c r="M356" s="5" t="s">
        <v>3481</v>
      </c>
      <c r="N356" s="5" t="s">
        <v>3382</v>
      </c>
      <c r="O356" s="5" t="s">
        <v>304</v>
      </c>
      <c r="P356" s="5" t="s">
        <v>386</v>
      </c>
      <c r="Q356" s="5"/>
      <c r="R356" s="5" t="s">
        <v>3314</v>
      </c>
      <c r="S356" s="5" t="s">
        <v>3258</v>
      </c>
      <c r="T356" s="105" t="s">
        <v>3254</v>
      </c>
      <c r="U356" s="105"/>
    </row>
    <row r="357" spans="1:21" ht="45" customHeight="1">
      <c r="A357" s="80">
        <v>10636</v>
      </c>
      <c r="B357" s="5" t="s">
        <v>3202</v>
      </c>
      <c r="C357" s="5" t="s">
        <v>3202</v>
      </c>
      <c r="D357" s="5" t="s">
        <v>1086</v>
      </c>
      <c r="E357" s="5" t="s">
        <v>1073</v>
      </c>
      <c r="F357" s="5" t="s">
        <v>1097</v>
      </c>
      <c r="G357" s="5" t="s">
        <v>3172</v>
      </c>
      <c r="H357" s="7" t="s">
        <v>1103</v>
      </c>
      <c r="I357" s="7" t="s">
        <v>1087</v>
      </c>
      <c r="J357" s="7"/>
      <c r="K357" s="41">
        <v>2600000</v>
      </c>
      <c r="L357" s="41">
        <f>K357*(1.04^18)</f>
        <v>5267122.939984186</v>
      </c>
      <c r="M357" s="5" t="s">
        <v>3482</v>
      </c>
      <c r="N357" s="5" t="s">
        <v>3382</v>
      </c>
      <c r="O357" s="5" t="s">
        <v>3276</v>
      </c>
      <c r="P357" s="5" t="s">
        <v>386</v>
      </c>
      <c r="Q357" s="5"/>
      <c r="R357" s="5" t="s">
        <v>3314</v>
      </c>
      <c r="S357" s="5" t="s">
        <v>3258</v>
      </c>
      <c r="T357" s="105"/>
      <c r="U357" s="105" t="s">
        <v>3254</v>
      </c>
    </row>
    <row r="358" spans="1:21" ht="45" customHeight="1">
      <c r="A358" s="80">
        <v>10638</v>
      </c>
      <c r="B358" s="5" t="s">
        <v>3202</v>
      </c>
      <c r="C358" s="5" t="s">
        <v>3202</v>
      </c>
      <c r="D358" s="5" t="s">
        <v>999</v>
      </c>
      <c r="E358" s="5" t="s">
        <v>1000</v>
      </c>
      <c r="F358" s="5" t="s">
        <v>1001</v>
      </c>
      <c r="G358" s="5" t="s">
        <v>3172</v>
      </c>
      <c r="H358" s="7" t="s">
        <v>1103</v>
      </c>
      <c r="I358" s="7" t="s">
        <v>1002</v>
      </c>
      <c r="J358" s="7"/>
      <c r="K358" s="41">
        <v>4900000</v>
      </c>
      <c r="L358" s="41">
        <f>K358*(1.04^10)</f>
        <v>7253196.996099888</v>
      </c>
      <c r="M358" s="5" t="s">
        <v>3481</v>
      </c>
      <c r="N358" s="5" t="s">
        <v>3382</v>
      </c>
      <c r="O358" s="5" t="s">
        <v>3089</v>
      </c>
      <c r="P358" s="5" t="s">
        <v>386</v>
      </c>
      <c r="Q358" s="5"/>
      <c r="R358" s="5" t="s">
        <v>3314</v>
      </c>
      <c r="S358" s="5" t="s">
        <v>3258</v>
      </c>
      <c r="T358" s="105"/>
      <c r="U358" s="105"/>
    </row>
    <row r="359" spans="1:21" ht="45" customHeight="1">
      <c r="A359" s="80">
        <v>10639</v>
      </c>
      <c r="B359" s="5" t="s">
        <v>3202</v>
      </c>
      <c r="C359" s="5" t="s">
        <v>3202</v>
      </c>
      <c r="D359" s="5" t="s">
        <v>1003</v>
      </c>
      <c r="E359" s="5" t="s">
        <v>1004</v>
      </c>
      <c r="F359" s="5" t="s">
        <v>1005</v>
      </c>
      <c r="G359" s="5" t="s">
        <v>3172</v>
      </c>
      <c r="H359" s="7" t="s">
        <v>1103</v>
      </c>
      <c r="I359" s="7" t="s">
        <v>1006</v>
      </c>
      <c r="J359" s="7"/>
      <c r="K359" s="41">
        <v>4100000</v>
      </c>
      <c r="L359" s="41">
        <f>K359*(1.04^18)</f>
        <v>8305847.713051985</v>
      </c>
      <c r="M359" s="5" t="s">
        <v>3482</v>
      </c>
      <c r="N359" s="5" t="s">
        <v>3382</v>
      </c>
      <c r="O359" s="5" t="s">
        <v>304</v>
      </c>
      <c r="P359" s="5" t="s">
        <v>386</v>
      </c>
      <c r="Q359" s="5"/>
      <c r="R359" s="5" t="s">
        <v>3314</v>
      </c>
      <c r="S359" s="5" t="s">
        <v>3258</v>
      </c>
      <c r="T359" s="105"/>
      <c r="U359" s="105"/>
    </row>
    <row r="360" spans="1:21" ht="45" customHeight="1">
      <c r="A360" s="80">
        <v>10640</v>
      </c>
      <c r="B360" s="5" t="s">
        <v>3202</v>
      </c>
      <c r="C360" s="5" t="s">
        <v>3202</v>
      </c>
      <c r="D360" s="5" t="s">
        <v>1007</v>
      </c>
      <c r="E360" s="5" t="s">
        <v>1266</v>
      </c>
      <c r="F360" s="5" t="s">
        <v>1008</v>
      </c>
      <c r="G360" s="5" t="s">
        <v>3172</v>
      </c>
      <c r="H360" s="7" t="s">
        <v>1103</v>
      </c>
      <c r="I360" s="7" t="s">
        <v>1009</v>
      </c>
      <c r="J360" s="7"/>
      <c r="K360" s="41">
        <v>21500000</v>
      </c>
      <c r="L360" s="41">
        <f>K360*(1.04^18)</f>
        <v>43555055.08063846</v>
      </c>
      <c r="M360" s="5" t="s">
        <v>3482</v>
      </c>
      <c r="N360" s="5" t="s">
        <v>3382</v>
      </c>
      <c r="O360" s="5" t="s">
        <v>3013</v>
      </c>
      <c r="P360" s="5" t="s">
        <v>386</v>
      </c>
      <c r="Q360" s="5"/>
      <c r="R360" s="5" t="s">
        <v>3314</v>
      </c>
      <c r="S360" s="5" t="s">
        <v>3258</v>
      </c>
      <c r="T360" s="105" t="s">
        <v>3254</v>
      </c>
      <c r="U360" s="105"/>
    </row>
    <row r="361" spans="1:21" ht="45" customHeight="1">
      <c r="A361" s="80">
        <v>10642</v>
      </c>
      <c r="B361" s="5" t="s">
        <v>3202</v>
      </c>
      <c r="C361" s="5" t="s">
        <v>3202</v>
      </c>
      <c r="D361" s="5" t="s">
        <v>1010</v>
      </c>
      <c r="E361" s="5"/>
      <c r="F361" s="79"/>
      <c r="G361" s="79" t="s">
        <v>3174</v>
      </c>
      <c r="H361" s="7"/>
      <c r="I361" s="7" t="s">
        <v>44</v>
      </c>
      <c r="J361" s="7"/>
      <c r="K361" s="41">
        <v>10000000</v>
      </c>
      <c r="L361" s="41">
        <f>K361*(1.04^18)</f>
        <v>20258165.15378533</v>
      </c>
      <c r="M361" s="5" t="s">
        <v>3482</v>
      </c>
      <c r="N361" s="5" t="s">
        <v>3382</v>
      </c>
      <c r="O361" s="5" t="s">
        <v>3013</v>
      </c>
      <c r="P361" s="5" t="s">
        <v>385</v>
      </c>
      <c r="Q361" s="5"/>
      <c r="R361" s="5" t="s">
        <v>3314</v>
      </c>
      <c r="S361" s="5" t="s">
        <v>3347</v>
      </c>
      <c r="T361" s="105" t="s">
        <v>3254</v>
      </c>
      <c r="U361" s="105"/>
    </row>
    <row r="362" spans="1:21" ht="45" customHeight="1">
      <c r="A362" s="80">
        <v>10644</v>
      </c>
      <c r="B362" s="5" t="s">
        <v>3202</v>
      </c>
      <c r="C362" s="5" t="s">
        <v>3533</v>
      </c>
      <c r="D362" s="5" t="s">
        <v>1011</v>
      </c>
      <c r="E362" s="5" t="s">
        <v>1012</v>
      </c>
      <c r="F362" s="5" t="s">
        <v>1119</v>
      </c>
      <c r="G362" s="5" t="s">
        <v>3172</v>
      </c>
      <c r="H362" s="7" t="s">
        <v>1103</v>
      </c>
      <c r="I362" s="7" t="s">
        <v>3082</v>
      </c>
      <c r="J362" s="7"/>
      <c r="K362" s="90">
        <v>1400000</v>
      </c>
      <c r="L362" s="41">
        <f>K362*(1.04^18)</f>
        <v>2836143.121529946</v>
      </c>
      <c r="M362" s="5" t="s">
        <v>3482</v>
      </c>
      <c r="N362" s="5" t="s">
        <v>3382</v>
      </c>
      <c r="O362" s="5" t="s">
        <v>3013</v>
      </c>
      <c r="P362" s="5" t="s">
        <v>386</v>
      </c>
      <c r="Q362" s="5"/>
      <c r="R362" s="5" t="s">
        <v>3347</v>
      </c>
      <c r="S362" s="5" t="s">
        <v>3258</v>
      </c>
      <c r="T362" s="105"/>
      <c r="U362" s="105"/>
    </row>
    <row r="363" spans="1:21" ht="45" customHeight="1">
      <c r="A363" s="80">
        <v>10646</v>
      </c>
      <c r="B363" s="5" t="s">
        <v>3202</v>
      </c>
      <c r="C363" s="5" t="s">
        <v>3202</v>
      </c>
      <c r="D363" s="5" t="s">
        <v>1013</v>
      </c>
      <c r="E363" s="5" t="s">
        <v>1190</v>
      </c>
      <c r="F363" s="5" t="s">
        <v>2392</v>
      </c>
      <c r="G363" s="5" t="s">
        <v>3174</v>
      </c>
      <c r="H363" s="7" t="s">
        <v>3086</v>
      </c>
      <c r="I363" s="7" t="s">
        <v>1014</v>
      </c>
      <c r="J363" s="7"/>
      <c r="K363" s="41">
        <v>2400000</v>
      </c>
      <c r="L363" s="41">
        <f>K363*(1.04^10)</f>
        <v>3552586.283804027</v>
      </c>
      <c r="M363" s="5" t="s">
        <v>3481</v>
      </c>
      <c r="N363" s="5" t="s">
        <v>3382</v>
      </c>
      <c r="O363" s="5" t="s">
        <v>3013</v>
      </c>
      <c r="P363" s="5" t="s">
        <v>386</v>
      </c>
      <c r="Q363" s="5"/>
      <c r="R363" s="5" t="s">
        <v>3347</v>
      </c>
      <c r="S363" s="5" t="s">
        <v>3258</v>
      </c>
      <c r="T363" s="105" t="s">
        <v>3254</v>
      </c>
      <c r="U363" s="105"/>
    </row>
    <row r="364" spans="1:21" ht="45" customHeight="1">
      <c r="A364" s="80">
        <v>10648</v>
      </c>
      <c r="B364" s="5" t="s">
        <v>3202</v>
      </c>
      <c r="C364" s="5" t="s">
        <v>3202</v>
      </c>
      <c r="D364" s="24" t="s">
        <v>1015</v>
      </c>
      <c r="E364" s="24" t="s">
        <v>1016</v>
      </c>
      <c r="F364" s="5" t="s">
        <v>1000</v>
      </c>
      <c r="G364" s="5" t="s">
        <v>3172</v>
      </c>
      <c r="H364" s="7" t="s">
        <v>1103</v>
      </c>
      <c r="I364" s="7" t="s">
        <v>3082</v>
      </c>
      <c r="J364" s="7"/>
      <c r="K364" s="90">
        <v>2200000</v>
      </c>
      <c r="L364" s="41">
        <f>K364*(1.04^28)</f>
        <v>6597147.302200993</v>
      </c>
      <c r="M364" s="5" t="s">
        <v>3483</v>
      </c>
      <c r="N364" s="5" t="s">
        <v>3382</v>
      </c>
      <c r="O364" s="5" t="s">
        <v>3310</v>
      </c>
      <c r="P364" s="5" t="s">
        <v>386</v>
      </c>
      <c r="Q364" s="5"/>
      <c r="R364" s="5" t="s">
        <v>3347</v>
      </c>
      <c r="S364" s="5" t="s">
        <v>3258</v>
      </c>
      <c r="T364" s="105"/>
      <c r="U364" s="105" t="s">
        <v>3254</v>
      </c>
    </row>
    <row r="365" spans="1:21" ht="45" customHeight="1">
      <c r="A365" s="80">
        <v>10649</v>
      </c>
      <c r="B365" s="5" t="s">
        <v>3202</v>
      </c>
      <c r="C365" s="5" t="s">
        <v>3202</v>
      </c>
      <c r="D365" s="24" t="s">
        <v>1017</v>
      </c>
      <c r="E365" s="24" t="s">
        <v>0</v>
      </c>
      <c r="F365" s="5" t="s">
        <v>1</v>
      </c>
      <c r="G365" s="5" t="s">
        <v>3174</v>
      </c>
      <c r="H365" s="7" t="s">
        <v>1103</v>
      </c>
      <c r="I365" s="7" t="s">
        <v>3082</v>
      </c>
      <c r="J365" s="7"/>
      <c r="K365" s="90">
        <v>200000</v>
      </c>
      <c r="L365" s="41">
        <f>K365*(1.04^18)</f>
        <v>405163.3030757066</v>
      </c>
      <c r="M365" s="5" t="s">
        <v>3482</v>
      </c>
      <c r="N365" s="5" t="s">
        <v>3382</v>
      </c>
      <c r="O365" s="5" t="s">
        <v>3310</v>
      </c>
      <c r="P365" s="5" t="s">
        <v>386</v>
      </c>
      <c r="Q365" s="5"/>
      <c r="R365" s="5" t="s">
        <v>3347</v>
      </c>
      <c r="S365" s="5" t="s">
        <v>3258</v>
      </c>
      <c r="T365" s="105"/>
      <c r="U365" s="105" t="s">
        <v>3254</v>
      </c>
    </row>
    <row r="366" spans="1:21" ht="45" customHeight="1">
      <c r="A366" s="80">
        <v>10653</v>
      </c>
      <c r="B366" s="5" t="s">
        <v>3202</v>
      </c>
      <c r="C366" s="5" t="s">
        <v>3202</v>
      </c>
      <c r="D366" s="24" t="s">
        <v>1018</v>
      </c>
      <c r="E366" s="24" t="s">
        <v>1004</v>
      </c>
      <c r="F366" s="5" t="s">
        <v>1019</v>
      </c>
      <c r="G366" s="5" t="s">
        <v>3172</v>
      </c>
      <c r="H366" s="7" t="s">
        <v>1103</v>
      </c>
      <c r="I366" s="7" t="s">
        <v>1020</v>
      </c>
      <c r="J366" s="7"/>
      <c r="K366" s="90">
        <v>2500000</v>
      </c>
      <c r="L366" s="41">
        <f>K366*(1.04^18)</f>
        <v>5064541.288446332</v>
      </c>
      <c r="M366" s="5" t="s">
        <v>3482</v>
      </c>
      <c r="N366" s="5" t="s">
        <v>3382</v>
      </c>
      <c r="O366" s="5" t="s">
        <v>304</v>
      </c>
      <c r="P366" s="5" t="s">
        <v>386</v>
      </c>
      <c r="Q366" s="5"/>
      <c r="R366" s="5" t="s">
        <v>3347</v>
      </c>
      <c r="S366" s="5" t="s">
        <v>3258</v>
      </c>
      <c r="T366" s="105"/>
      <c r="U366" s="105"/>
    </row>
    <row r="367" spans="1:21" ht="45" customHeight="1">
      <c r="A367" s="80">
        <v>10654</v>
      </c>
      <c r="B367" s="5" t="s">
        <v>3202</v>
      </c>
      <c r="C367" s="5" t="s">
        <v>3202</v>
      </c>
      <c r="D367" s="24" t="s">
        <v>1021</v>
      </c>
      <c r="E367" s="24" t="s">
        <v>1005</v>
      </c>
      <c r="F367" s="5" t="s">
        <v>1004</v>
      </c>
      <c r="G367" s="5" t="s">
        <v>3174</v>
      </c>
      <c r="H367" s="7" t="s">
        <v>1103</v>
      </c>
      <c r="I367" s="7" t="s">
        <v>1022</v>
      </c>
      <c r="J367" s="7"/>
      <c r="K367" s="90">
        <v>2000000</v>
      </c>
      <c r="L367" s="41">
        <f>K367*(1.04^18)</f>
        <v>4051633.030757066</v>
      </c>
      <c r="M367" s="5" t="s">
        <v>3482</v>
      </c>
      <c r="N367" s="5" t="s">
        <v>3382</v>
      </c>
      <c r="O367" s="5" t="s">
        <v>305</v>
      </c>
      <c r="P367" s="5" t="s">
        <v>386</v>
      </c>
      <c r="Q367" s="5"/>
      <c r="R367" s="5" t="s">
        <v>3347</v>
      </c>
      <c r="S367" s="5" t="s">
        <v>3258</v>
      </c>
      <c r="T367" s="105"/>
      <c r="U367" s="105" t="s">
        <v>3254</v>
      </c>
    </row>
    <row r="368" spans="1:21" ht="45" customHeight="1">
      <c r="A368" s="80">
        <v>10656</v>
      </c>
      <c r="B368" s="5" t="s">
        <v>3202</v>
      </c>
      <c r="C368" s="5" t="s">
        <v>3202</v>
      </c>
      <c r="D368" s="24" t="s">
        <v>2</v>
      </c>
      <c r="E368" s="24" t="s">
        <v>3</v>
      </c>
      <c r="F368" s="5" t="s">
        <v>4</v>
      </c>
      <c r="G368" s="5" t="s">
        <v>3172</v>
      </c>
      <c r="H368" s="7" t="s">
        <v>1103</v>
      </c>
      <c r="I368" s="7" t="s">
        <v>3082</v>
      </c>
      <c r="J368" s="7"/>
      <c r="K368" s="90">
        <f>400000+700000</f>
        <v>1100000</v>
      </c>
      <c r="L368" s="41">
        <f>K368*(1.04^18)</f>
        <v>2228398.166916386</v>
      </c>
      <c r="M368" s="5" t="s">
        <v>3482</v>
      </c>
      <c r="N368" s="5" t="s">
        <v>3382</v>
      </c>
      <c r="O368" s="5" t="s">
        <v>305</v>
      </c>
      <c r="P368" s="5" t="s">
        <v>386</v>
      </c>
      <c r="Q368" s="5"/>
      <c r="R368" s="5" t="s">
        <v>3347</v>
      </c>
      <c r="S368" s="5" t="s">
        <v>3258</v>
      </c>
      <c r="T368" s="105"/>
      <c r="U368" s="105"/>
    </row>
    <row r="369" spans="1:21" ht="45" customHeight="1">
      <c r="A369" s="80">
        <v>10661</v>
      </c>
      <c r="B369" s="5" t="s">
        <v>3202</v>
      </c>
      <c r="C369" s="5" t="s">
        <v>3202</v>
      </c>
      <c r="D369" s="5" t="s">
        <v>1023</v>
      </c>
      <c r="E369" s="24" t="s">
        <v>1024</v>
      </c>
      <c r="F369" s="5" t="s">
        <v>1025</v>
      </c>
      <c r="G369" s="5" t="s">
        <v>3172</v>
      </c>
      <c r="H369" s="7" t="s">
        <v>1103</v>
      </c>
      <c r="I369" s="7" t="s">
        <v>3082</v>
      </c>
      <c r="J369" s="7"/>
      <c r="K369" s="90">
        <v>2700000</v>
      </c>
      <c r="L369" s="41">
        <f>K369*(1.04^10)</f>
        <v>3996659.5692795306</v>
      </c>
      <c r="M369" s="5" t="s">
        <v>3481</v>
      </c>
      <c r="N369" s="5" t="s">
        <v>3382</v>
      </c>
      <c r="O369" s="5" t="s">
        <v>305</v>
      </c>
      <c r="P369" s="5" t="s">
        <v>386</v>
      </c>
      <c r="Q369" s="5"/>
      <c r="R369" s="5" t="s">
        <v>3347</v>
      </c>
      <c r="S369" s="5" t="s">
        <v>3258</v>
      </c>
      <c r="T369" s="105" t="s">
        <v>3254</v>
      </c>
      <c r="U369" s="105"/>
    </row>
    <row r="370" spans="1:21" ht="45" customHeight="1">
      <c r="A370" s="80">
        <v>10662</v>
      </c>
      <c r="B370" s="5" t="s">
        <v>3202</v>
      </c>
      <c r="C370" s="5" t="s">
        <v>3202</v>
      </c>
      <c r="D370" s="24" t="s">
        <v>1023</v>
      </c>
      <c r="E370" s="24" t="s">
        <v>1026</v>
      </c>
      <c r="F370" s="5" t="s">
        <v>1027</v>
      </c>
      <c r="G370" s="5" t="s">
        <v>3172</v>
      </c>
      <c r="H370" s="7" t="s">
        <v>1103</v>
      </c>
      <c r="I370" s="7" t="s">
        <v>3082</v>
      </c>
      <c r="J370" s="7"/>
      <c r="K370" s="90">
        <v>1800000</v>
      </c>
      <c r="L370" s="41">
        <f>K370*(1.04^10)</f>
        <v>2664439.71285302</v>
      </c>
      <c r="M370" s="5" t="s">
        <v>3481</v>
      </c>
      <c r="N370" s="5" t="s">
        <v>3382</v>
      </c>
      <c r="O370" s="5" t="s">
        <v>305</v>
      </c>
      <c r="P370" s="5" t="s">
        <v>386</v>
      </c>
      <c r="Q370" s="5"/>
      <c r="R370" s="5" t="s">
        <v>3347</v>
      </c>
      <c r="S370" s="5" t="s">
        <v>3258</v>
      </c>
      <c r="T370" s="105" t="s">
        <v>3254</v>
      </c>
      <c r="U370" s="105"/>
    </row>
    <row r="371" spans="1:21" ht="45" customHeight="1">
      <c r="A371" s="80">
        <v>10663</v>
      </c>
      <c r="B371" s="5" t="s">
        <v>3202</v>
      </c>
      <c r="C371" s="5" t="s">
        <v>3202</v>
      </c>
      <c r="D371" s="24" t="s">
        <v>1028</v>
      </c>
      <c r="E371" s="24" t="s">
        <v>1029</v>
      </c>
      <c r="F371" s="5" t="s">
        <v>1107</v>
      </c>
      <c r="G371" s="5" t="s">
        <v>3174</v>
      </c>
      <c r="H371" s="7" t="s">
        <v>1103</v>
      </c>
      <c r="I371" s="7" t="s">
        <v>1030</v>
      </c>
      <c r="J371" s="7"/>
      <c r="K371" s="90">
        <v>5200000</v>
      </c>
      <c r="L371" s="41">
        <f aca="true" t="shared" si="15" ref="L371:L381">K371*(1.04^18)</f>
        <v>10534245.879968371</v>
      </c>
      <c r="M371" s="5" t="s">
        <v>3482</v>
      </c>
      <c r="N371" s="5" t="s">
        <v>3382</v>
      </c>
      <c r="O371" s="5" t="s">
        <v>3013</v>
      </c>
      <c r="P371" s="5" t="s">
        <v>386</v>
      </c>
      <c r="Q371" s="5"/>
      <c r="R371" s="5" t="s">
        <v>3258</v>
      </c>
      <c r="S371" s="5" t="s">
        <v>3347</v>
      </c>
      <c r="T371" s="105" t="s">
        <v>3254</v>
      </c>
      <c r="U371" s="105"/>
    </row>
    <row r="372" spans="1:21" ht="45" customHeight="1">
      <c r="A372" s="80">
        <v>10664</v>
      </c>
      <c r="B372" s="5" t="s">
        <v>3202</v>
      </c>
      <c r="C372" s="5" t="s">
        <v>3202</v>
      </c>
      <c r="D372" s="24" t="s">
        <v>1031</v>
      </c>
      <c r="E372" s="24" t="s">
        <v>1266</v>
      </c>
      <c r="F372" s="5" t="s">
        <v>1119</v>
      </c>
      <c r="G372" s="5" t="s">
        <v>3174</v>
      </c>
      <c r="H372" s="7" t="s">
        <v>1103</v>
      </c>
      <c r="I372" s="7" t="s">
        <v>1032</v>
      </c>
      <c r="J372" s="7"/>
      <c r="K372" s="90">
        <v>4500000</v>
      </c>
      <c r="L372" s="41">
        <f t="shared" si="15"/>
        <v>9116174.3192034</v>
      </c>
      <c r="M372" s="5" t="s">
        <v>3482</v>
      </c>
      <c r="N372" s="5" t="s">
        <v>3382</v>
      </c>
      <c r="O372" s="5" t="s">
        <v>3013</v>
      </c>
      <c r="P372" s="5" t="s">
        <v>386</v>
      </c>
      <c r="Q372" s="5"/>
      <c r="R372" s="5" t="s">
        <v>3258</v>
      </c>
      <c r="S372" s="5" t="s">
        <v>3347</v>
      </c>
      <c r="T372" s="105" t="s">
        <v>3254</v>
      </c>
      <c r="U372" s="105" t="s">
        <v>3254</v>
      </c>
    </row>
    <row r="373" spans="1:21" ht="45" customHeight="1">
      <c r="A373" s="80">
        <v>10665</v>
      </c>
      <c r="B373" s="5" t="s">
        <v>3202</v>
      </c>
      <c r="C373" s="5" t="s">
        <v>3202</v>
      </c>
      <c r="D373" s="24" t="s">
        <v>1033</v>
      </c>
      <c r="E373" s="24" t="s">
        <v>1305</v>
      </c>
      <c r="F373" s="5" t="s">
        <v>1034</v>
      </c>
      <c r="G373" s="5" t="s">
        <v>3172</v>
      </c>
      <c r="H373" s="7" t="s">
        <v>1103</v>
      </c>
      <c r="I373" s="7" t="s">
        <v>1032</v>
      </c>
      <c r="J373" s="7"/>
      <c r="K373" s="90">
        <v>3600000</v>
      </c>
      <c r="L373" s="41">
        <f t="shared" si="15"/>
        <v>7292939.455362719</v>
      </c>
      <c r="M373" s="5" t="s">
        <v>3482</v>
      </c>
      <c r="N373" s="5" t="s">
        <v>3382</v>
      </c>
      <c r="O373" s="5" t="s">
        <v>3013</v>
      </c>
      <c r="P373" s="5" t="s">
        <v>386</v>
      </c>
      <c r="Q373" s="5"/>
      <c r="R373" s="5" t="s">
        <v>3258</v>
      </c>
      <c r="S373" s="5" t="s">
        <v>3347</v>
      </c>
      <c r="T373" s="105"/>
      <c r="U373" s="105" t="s">
        <v>3254</v>
      </c>
    </row>
    <row r="374" spans="1:21" ht="45" customHeight="1">
      <c r="A374" s="80">
        <v>10666</v>
      </c>
      <c r="B374" s="5" t="s">
        <v>3202</v>
      </c>
      <c r="C374" s="5" t="s">
        <v>3202</v>
      </c>
      <c r="D374" s="24" t="s">
        <v>1035</v>
      </c>
      <c r="E374" s="24" t="s">
        <v>1266</v>
      </c>
      <c r="F374" s="5" t="s">
        <v>1036</v>
      </c>
      <c r="G374" s="5" t="s">
        <v>3174</v>
      </c>
      <c r="H374" s="7" t="s">
        <v>1103</v>
      </c>
      <c r="I374" s="7" t="s">
        <v>1032</v>
      </c>
      <c r="J374" s="7"/>
      <c r="K374" s="90">
        <v>3700000</v>
      </c>
      <c r="L374" s="41">
        <f t="shared" si="15"/>
        <v>7495521.106900572</v>
      </c>
      <c r="M374" s="5" t="s">
        <v>3482</v>
      </c>
      <c r="N374" s="5" t="s">
        <v>3382</v>
      </c>
      <c r="O374" s="5" t="s">
        <v>3013</v>
      </c>
      <c r="P374" s="5" t="s">
        <v>386</v>
      </c>
      <c r="Q374" s="5"/>
      <c r="R374" s="5" t="s">
        <v>3258</v>
      </c>
      <c r="S374" s="5" t="s">
        <v>3347</v>
      </c>
      <c r="T374" s="105"/>
      <c r="U374" s="105"/>
    </row>
    <row r="375" spans="1:21" ht="45" customHeight="1">
      <c r="A375" s="80">
        <v>10667</v>
      </c>
      <c r="B375" s="5" t="s">
        <v>3202</v>
      </c>
      <c r="C375" s="5" t="s">
        <v>3202</v>
      </c>
      <c r="D375" s="24" t="s">
        <v>1037</v>
      </c>
      <c r="E375" s="24" t="s">
        <v>1026</v>
      </c>
      <c r="F375" s="5" t="s">
        <v>1025</v>
      </c>
      <c r="G375" s="5" t="s">
        <v>3172</v>
      </c>
      <c r="H375" s="7" t="s">
        <v>1103</v>
      </c>
      <c r="I375" s="7" t="s">
        <v>1038</v>
      </c>
      <c r="J375" s="7"/>
      <c r="K375" s="90">
        <v>5400000</v>
      </c>
      <c r="L375" s="41">
        <f t="shared" si="15"/>
        <v>10939409.183044078</v>
      </c>
      <c r="M375" s="5" t="s">
        <v>3482</v>
      </c>
      <c r="N375" s="5" t="s">
        <v>3382</v>
      </c>
      <c r="O375" s="5" t="s">
        <v>305</v>
      </c>
      <c r="P375" s="5" t="s">
        <v>386</v>
      </c>
      <c r="Q375" s="5"/>
      <c r="R375" s="5" t="s">
        <v>3258</v>
      </c>
      <c r="S375" s="5" t="s">
        <v>3347</v>
      </c>
      <c r="T375" s="105" t="s">
        <v>3254</v>
      </c>
      <c r="U375" s="105"/>
    </row>
    <row r="376" spans="1:21" ht="45" customHeight="1">
      <c r="A376" s="80">
        <v>10668</v>
      </c>
      <c r="B376" s="5" t="s">
        <v>3202</v>
      </c>
      <c r="C376" s="5" t="s">
        <v>3202</v>
      </c>
      <c r="D376" s="24" t="s">
        <v>1039</v>
      </c>
      <c r="E376" s="24" t="s">
        <v>1040</v>
      </c>
      <c r="F376" s="5" t="s">
        <v>1097</v>
      </c>
      <c r="G376" s="5" t="s">
        <v>3174</v>
      </c>
      <c r="H376" s="7" t="s">
        <v>1103</v>
      </c>
      <c r="I376" s="7" t="s">
        <v>1032</v>
      </c>
      <c r="J376" s="7"/>
      <c r="K376" s="90">
        <v>12600000</v>
      </c>
      <c r="L376" s="41">
        <f t="shared" si="15"/>
        <v>25525288.093769517</v>
      </c>
      <c r="M376" s="5" t="s">
        <v>3482</v>
      </c>
      <c r="N376" s="5" t="s">
        <v>3382</v>
      </c>
      <c r="O376" s="5" t="s">
        <v>3013</v>
      </c>
      <c r="P376" s="5" t="s">
        <v>386</v>
      </c>
      <c r="Q376" s="5"/>
      <c r="R376" s="5" t="s">
        <v>3258</v>
      </c>
      <c r="S376" s="5" t="s">
        <v>3347</v>
      </c>
      <c r="T376" s="105"/>
      <c r="U376" s="105"/>
    </row>
    <row r="377" spans="1:21" ht="45" customHeight="1">
      <c r="A377" s="80">
        <v>10669</v>
      </c>
      <c r="B377" s="5" t="s">
        <v>3202</v>
      </c>
      <c r="C377" s="5" t="s">
        <v>3202</v>
      </c>
      <c r="D377" s="24" t="s">
        <v>1041</v>
      </c>
      <c r="E377" s="24" t="s">
        <v>1042</v>
      </c>
      <c r="F377" s="5" t="s">
        <v>1043</v>
      </c>
      <c r="G377" s="5" t="s">
        <v>3174</v>
      </c>
      <c r="H377" s="7" t="s">
        <v>1103</v>
      </c>
      <c r="I377" s="7" t="s">
        <v>1030</v>
      </c>
      <c r="J377" s="7"/>
      <c r="K377" s="90">
        <v>5200000</v>
      </c>
      <c r="L377" s="41">
        <f t="shared" si="15"/>
        <v>10534245.879968371</v>
      </c>
      <c r="M377" s="5" t="s">
        <v>3482</v>
      </c>
      <c r="N377" s="5" t="s">
        <v>3382</v>
      </c>
      <c r="O377" s="5" t="s">
        <v>3013</v>
      </c>
      <c r="P377" s="5" t="s">
        <v>386</v>
      </c>
      <c r="Q377" s="5"/>
      <c r="R377" s="5" t="s">
        <v>3258</v>
      </c>
      <c r="S377" s="5" t="s">
        <v>3347</v>
      </c>
      <c r="T377" s="105"/>
      <c r="U377" s="105"/>
    </row>
    <row r="378" spans="1:21" ht="45" customHeight="1">
      <c r="A378" s="80">
        <v>10670</v>
      </c>
      <c r="B378" s="5" t="s">
        <v>3202</v>
      </c>
      <c r="C378" s="5" t="s">
        <v>3202</v>
      </c>
      <c r="D378" s="24" t="s">
        <v>1044</v>
      </c>
      <c r="E378" s="24" t="s">
        <v>1266</v>
      </c>
      <c r="F378" s="5" t="s">
        <v>1000</v>
      </c>
      <c r="G378" s="5" t="s">
        <v>3172</v>
      </c>
      <c r="H378" s="7" t="s">
        <v>1103</v>
      </c>
      <c r="I378" s="7" t="s">
        <v>1032</v>
      </c>
      <c r="J378" s="7"/>
      <c r="K378" s="90">
        <v>6100000</v>
      </c>
      <c r="L378" s="41">
        <f t="shared" si="15"/>
        <v>12357480.743809052</v>
      </c>
      <c r="M378" s="5" t="s">
        <v>3482</v>
      </c>
      <c r="N378" s="5" t="s">
        <v>3382</v>
      </c>
      <c r="O378" s="5" t="s">
        <v>305</v>
      </c>
      <c r="P378" s="5" t="s">
        <v>386</v>
      </c>
      <c r="Q378" s="5"/>
      <c r="R378" s="5" t="s">
        <v>3258</v>
      </c>
      <c r="S378" s="5" t="s">
        <v>3347</v>
      </c>
      <c r="T378" s="105" t="s">
        <v>3254</v>
      </c>
      <c r="U378" s="105"/>
    </row>
    <row r="379" spans="1:21" ht="45" customHeight="1">
      <c r="A379" s="80">
        <v>10671</v>
      </c>
      <c r="B379" s="5" t="s">
        <v>3202</v>
      </c>
      <c r="C379" s="5" t="s">
        <v>3202</v>
      </c>
      <c r="D379" s="24" t="s">
        <v>1045</v>
      </c>
      <c r="E379" s="24" t="s">
        <v>1046</v>
      </c>
      <c r="F379" s="5" t="s">
        <v>1000</v>
      </c>
      <c r="G379" s="5" t="s">
        <v>3174</v>
      </c>
      <c r="H379" s="7" t="s">
        <v>1103</v>
      </c>
      <c r="I379" s="7" t="s">
        <v>1032</v>
      </c>
      <c r="J379" s="7"/>
      <c r="K379" s="90">
        <v>4300000</v>
      </c>
      <c r="L379" s="41">
        <f t="shared" si="15"/>
        <v>8711011.016127693</v>
      </c>
      <c r="M379" s="5" t="s">
        <v>3482</v>
      </c>
      <c r="N379" s="5" t="s">
        <v>3382</v>
      </c>
      <c r="O379" s="5" t="s">
        <v>369</v>
      </c>
      <c r="P379" s="5" t="s">
        <v>386</v>
      </c>
      <c r="Q379" s="5"/>
      <c r="R379" s="5" t="s">
        <v>3258</v>
      </c>
      <c r="S379" s="5" t="s">
        <v>3347</v>
      </c>
      <c r="T379" s="105" t="s">
        <v>3254</v>
      </c>
      <c r="U379" s="105"/>
    </row>
    <row r="380" spans="1:21" ht="45" customHeight="1">
      <c r="A380" s="80">
        <v>10672</v>
      </c>
      <c r="B380" s="5" t="s">
        <v>3202</v>
      </c>
      <c r="C380" s="5" t="s">
        <v>3202</v>
      </c>
      <c r="D380" s="24" t="s">
        <v>5</v>
      </c>
      <c r="E380" s="24" t="s">
        <v>6</v>
      </c>
      <c r="F380" s="5" t="s">
        <v>2392</v>
      </c>
      <c r="G380" s="5" t="s">
        <v>3174</v>
      </c>
      <c r="H380" s="7" t="s">
        <v>1103</v>
      </c>
      <c r="I380" s="7" t="s">
        <v>7</v>
      </c>
      <c r="J380" s="7"/>
      <c r="K380" s="90">
        <f>5000000+600000</f>
        <v>5600000</v>
      </c>
      <c r="L380" s="41">
        <f t="shared" si="15"/>
        <v>11344572.486119784</v>
      </c>
      <c r="M380" s="5" t="s">
        <v>3482</v>
      </c>
      <c r="N380" s="5" t="s">
        <v>3382</v>
      </c>
      <c r="O380" s="5" t="s">
        <v>369</v>
      </c>
      <c r="P380" s="5" t="s">
        <v>386</v>
      </c>
      <c r="Q380" s="5"/>
      <c r="R380" s="5" t="s">
        <v>3258</v>
      </c>
      <c r="S380" s="5" t="s">
        <v>3347</v>
      </c>
      <c r="T380" s="105"/>
      <c r="U380" s="105"/>
    </row>
    <row r="381" spans="1:21" ht="45" customHeight="1">
      <c r="A381" s="80">
        <v>10674</v>
      </c>
      <c r="B381" s="5" t="s">
        <v>3218</v>
      </c>
      <c r="C381" s="5" t="s">
        <v>3218</v>
      </c>
      <c r="D381" s="5" t="s">
        <v>687</v>
      </c>
      <c r="E381" s="5" t="s">
        <v>1248</v>
      </c>
      <c r="F381" s="5" t="s">
        <v>688</v>
      </c>
      <c r="G381" s="5" t="s">
        <v>3171</v>
      </c>
      <c r="H381" s="7" t="s">
        <v>851</v>
      </c>
      <c r="I381" s="7" t="s">
        <v>689</v>
      </c>
      <c r="J381" s="7"/>
      <c r="K381" s="41">
        <v>1945000</v>
      </c>
      <c r="L381" s="41">
        <f t="shared" si="15"/>
        <v>3940213.122411247</v>
      </c>
      <c r="M381" s="5" t="s">
        <v>3482</v>
      </c>
      <c r="N381" s="5" t="s">
        <v>3382</v>
      </c>
      <c r="O381" s="5" t="s">
        <v>3310</v>
      </c>
      <c r="P381" s="5" t="s">
        <v>386</v>
      </c>
      <c r="Q381" s="5"/>
      <c r="R381" s="5" t="s">
        <v>3314</v>
      </c>
      <c r="S381" s="5" t="s">
        <v>388</v>
      </c>
      <c r="T381" s="105"/>
      <c r="U381" s="105"/>
    </row>
    <row r="382" spans="1:21" ht="45" customHeight="1">
      <c r="A382" s="80">
        <v>10676</v>
      </c>
      <c r="B382" s="5" t="s">
        <v>3218</v>
      </c>
      <c r="C382" s="5" t="s">
        <v>3218</v>
      </c>
      <c r="D382" s="5" t="s">
        <v>638</v>
      </c>
      <c r="E382" s="5" t="s">
        <v>639</v>
      </c>
      <c r="F382" s="5" t="s">
        <v>635</v>
      </c>
      <c r="G382" s="5" t="s">
        <v>3172</v>
      </c>
      <c r="H382" s="7" t="s">
        <v>596</v>
      </c>
      <c r="I382" s="7" t="s">
        <v>640</v>
      </c>
      <c r="J382" s="7"/>
      <c r="K382" s="41">
        <v>8012000</v>
      </c>
      <c r="L382" s="41">
        <f>K382*(1.04^10)</f>
        <v>11859717.210765777</v>
      </c>
      <c r="M382" s="5" t="s">
        <v>3481</v>
      </c>
      <c r="N382" s="5" t="s">
        <v>3382</v>
      </c>
      <c r="O382" s="5" t="s">
        <v>3417</v>
      </c>
      <c r="P382" s="5" t="s">
        <v>386</v>
      </c>
      <c r="Q382" s="5"/>
      <c r="R382" s="5" t="s">
        <v>3314</v>
      </c>
      <c r="S382" s="5" t="s">
        <v>3347</v>
      </c>
      <c r="T382" s="105"/>
      <c r="U382" s="105"/>
    </row>
    <row r="383" spans="1:21" ht="45" customHeight="1">
      <c r="A383" s="80">
        <v>10677</v>
      </c>
      <c r="B383" s="5" t="s">
        <v>3218</v>
      </c>
      <c r="C383" s="5" t="s">
        <v>3218</v>
      </c>
      <c r="D383" s="5" t="s">
        <v>690</v>
      </c>
      <c r="E383" s="5" t="s">
        <v>691</v>
      </c>
      <c r="F383" s="5" t="s">
        <v>692</v>
      </c>
      <c r="G383" s="48" t="s">
        <v>3172</v>
      </c>
      <c r="H383" s="7" t="s">
        <v>596</v>
      </c>
      <c r="I383" s="7" t="s">
        <v>167</v>
      </c>
      <c r="J383" s="7"/>
      <c r="K383" s="41">
        <v>8580000</v>
      </c>
      <c r="L383" s="41">
        <f>K383*(1.04^10)</f>
        <v>12700495.964599397</v>
      </c>
      <c r="M383" s="5" t="s">
        <v>3481</v>
      </c>
      <c r="N383" s="5" t="s">
        <v>3382</v>
      </c>
      <c r="O383" s="5" t="s">
        <v>298</v>
      </c>
      <c r="P383" s="5" t="s">
        <v>386</v>
      </c>
      <c r="Q383" s="5"/>
      <c r="R383" s="5" t="s">
        <v>3314</v>
      </c>
      <c r="S383" s="5" t="s">
        <v>3347</v>
      </c>
      <c r="T383" s="105"/>
      <c r="U383" s="105"/>
    </row>
    <row r="384" spans="1:21" ht="45" customHeight="1">
      <c r="A384" s="80">
        <v>10680</v>
      </c>
      <c r="B384" s="5" t="s">
        <v>3218</v>
      </c>
      <c r="C384" s="5" t="s">
        <v>168</v>
      </c>
      <c r="D384" s="5" t="s">
        <v>597</v>
      </c>
      <c r="E384" s="5" t="s">
        <v>692</v>
      </c>
      <c r="F384" s="5" t="s">
        <v>598</v>
      </c>
      <c r="G384" s="48" t="s">
        <v>3174</v>
      </c>
      <c r="H384" s="7" t="s">
        <v>851</v>
      </c>
      <c r="I384" s="7" t="s">
        <v>599</v>
      </c>
      <c r="J384" s="7"/>
      <c r="K384" s="41">
        <v>2700000</v>
      </c>
      <c r="L384" s="41">
        <f>K384*(1.04^18)</f>
        <v>5469704.591522039</v>
      </c>
      <c r="M384" s="5" t="s">
        <v>3482</v>
      </c>
      <c r="N384" s="5" t="s">
        <v>3382</v>
      </c>
      <c r="O384" s="5" t="s">
        <v>3417</v>
      </c>
      <c r="P384" s="5" t="s">
        <v>386</v>
      </c>
      <c r="Q384" s="5"/>
      <c r="R384" s="5" t="s">
        <v>3314</v>
      </c>
      <c r="S384" s="5" t="s">
        <v>3347</v>
      </c>
      <c r="T384" s="105" t="s">
        <v>3254</v>
      </c>
      <c r="U384" s="105"/>
    </row>
    <row r="385" spans="1:21" ht="45" customHeight="1">
      <c r="A385" s="80">
        <v>10681</v>
      </c>
      <c r="B385" s="5" t="s">
        <v>3218</v>
      </c>
      <c r="C385" s="5"/>
      <c r="D385" s="5" t="s">
        <v>600</v>
      </c>
      <c r="E385" s="5" t="s">
        <v>1149</v>
      </c>
      <c r="F385" s="5" t="s">
        <v>601</v>
      </c>
      <c r="G385" s="5" t="s">
        <v>239</v>
      </c>
      <c r="H385" s="7" t="s">
        <v>602</v>
      </c>
      <c r="I385" s="7" t="s">
        <v>603</v>
      </c>
      <c r="J385" s="7"/>
      <c r="K385" s="41">
        <v>11430000</v>
      </c>
      <c r="L385" s="41">
        <f>K385*(1.04^18)</f>
        <v>23155082.770776633</v>
      </c>
      <c r="M385" s="5" t="s">
        <v>3482</v>
      </c>
      <c r="N385" s="5" t="s">
        <v>3382</v>
      </c>
      <c r="O385" s="5" t="s">
        <v>3417</v>
      </c>
      <c r="P385" s="5" t="s">
        <v>386</v>
      </c>
      <c r="Q385" s="5"/>
      <c r="R385" s="5" t="s">
        <v>3314</v>
      </c>
      <c r="S385" s="5" t="s">
        <v>3347</v>
      </c>
      <c r="T385" s="105"/>
      <c r="U385" s="105"/>
    </row>
    <row r="386" spans="1:21" ht="45" customHeight="1">
      <c r="A386" s="80">
        <v>10682</v>
      </c>
      <c r="B386" s="5" t="s">
        <v>3218</v>
      </c>
      <c r="C386" s="5" t="s">
        <v>3218</v>
      </c>
      <c r="D386" s="5" t="s">
        <v>604</v>
      </c>
      <c r="E386" s="5" t="s">
        <v>1149</v>
      </c>
      <c r="F386" s="5" t="s">
        <v>605</v>
      </c>
      <c r="G386" s="48" t="s">
        <v>3172</v>
      </c>
      <c r="H386" s="7" t="s">
        <v>606</v>
      </c>
      <c r="I386" s="7" t="s">
        <v>607</v>
      </c>
      <c r="J386" s="7"/>
      <c r="K386" s="41">
        <v>20510000</v>
      </c>
      <c r="L386" s="41">
        <f>K386*(1.04^18)</f>
        <v>41549496.73041371</v>
      </c>
      <c r="M386" s="5" t="s">
        <v>3482</v>
      </c>
      <c r="N386" s="5" t="s">
        <v>3382</v>
      </c>
      <c r="O386" s="5" t="s">
        <v>304</v>
      </c>
      <c r="P386" s="5" t="s">
        <v>386</v>
      </c>
      <c r="Q386" s="5"/>
      <c r="R386" s="5" t="s">
        <v>3314</v>
      </c>
      <c r="S386" s="5" t="s">
        <v>3347</v>
      </c>
      <c r="T386" s="105" t="s">
        <v>3254</v>
      </c>
      <c r="U386" s="105"/>
    </row>
    <row r="387" spans="1:21" ht="45" customHeight="1">
      <c r="A387" s="80">
        <v>10691</v>
      </c>
      <c r="B387" s="5" t="s">
        <v>3218</v>
      </c>
      <c r="C387" s="5"/>
      <c r="D387" s="5" t="s">
        <v>608</v>
      </c>
      <c r="E387" s="5" t="s">
        <v>609</v>
      </c>
      <c r="F387" s="5" t="s">
        <v>610</v>
      </c>
      <c r="G387" s="5" t="s">
        <v>3174</v>
      </c>
      <c r="H387" s="7" t="s">
        <v>611</v>
      </c>
      <c r="I387" s="7" t="s">
        <v>612</v>
      </c>
      <c r="J387" s="7"/>
      <c r="K387" s="41">
        <v>7740000</v>
      </c>
      <c r="L387" s="41">
        <f>K387*(1.04^18)</f>
        <v>15679819.829029845</v>
      </c>
      <c r="M387" s="5" t="s">
        <v>3482</v>
      </c>
      <c r="N387" s="5" t="s">
        <v>3382</v>
      </c>
      <c r="O387" s="5" t="s">
        <v>2498</v>
      </c>
      <c r="P387" s="5" t="s">
        <v>386</v>
      </c>
      <c r="Q387" s="5"/>
      <c r="R387" s="5" t="s">
        <v>3314</v>
      </c>
      <c r="S387" s="5" t="s">
        <v>3347</v>
      </c>
      <c r="T387" s="105"/>
      <c r="U387" s="105"/>
    </row>
    <row r="388" spans="1:21" ht="45" customHeight="1">
      <c r="A388" s="80">
        <v>10692</v>
      </c>
      <c r="B388" s="5" t="s">
        <v>3218</v>
      </c>
      <c r="C388" s="5"/>
      <c r="D388" s="5" t="s">
        <v>601</v>
      </c>
      <c r="E388" s="5" t="s">
        <v>609</v>
      </c>
      <c r="F388" s="5" t="s">
        <v>613</v>
      </c>
      <c r="G388" s="5" t="s">
        <v>3172</v>
      </c>
      <c r="H388" s="7" t="s">
        <v>614</v>
      </c>
      <c r="I388" s="7" t="s">
        <v>615</v>
      </c>
      <c r="J388" s="7"/>
      <c r="K388" s="41">
        <v>8760000</v>
      </c>
      <c r="L388" s="41">
        <f>K388*(1.04^18)</f>
        <v>17746152.67471595</v>
      </c>
      <c r="M388" s="5" t="s">
        <v>3482</v>
      </c>
      <c r="N388" s="5" t="s">
        <v>3382</v>
      </c>
      <c r="O388" s="5" t="s">
        <v>2498</v>
      </c>
      <c r="P388" s="5" t="s">
        <v>386</v>
      </c>
      <c r="Q388" s="5"/>
      <c r="R388" s="5" t="s">
        <v>3314</v>
      </c>
      <c r="S388" s="5" t="s">
        <v>388</v>
      </c>
      <c r="T388" s="105" t="s">
        <v>3254</v>
      </c>
      <c r="U388" s="105"/>
    </row>
    <row r="389" spans="1:21" ht="45" customHeight="1">
      <c r="A389" s="80">
        <v>10693</v>
      </c>
      <c r="B389" s="5" t="s">
        <v>3218</v>
      </c>
      <c r="C389" s="5" t="s">
        <v>3218</v>
      </c>
      <c r="D389" s="5" t="s">
        <v>616</v>
      </c>
      <c r="E389" s="5" t="s">
        <v>617</v>
      </c>
      <c r="F389" s="5" t="s">
        <v>3344</v>
      </c>
      <c r="G389" s="5" t="s">
        <v>3174</v>
      </c>
      <c r="H389" s="7" t="s">
        <v>606</v>
      </c>
      <c r="I389" s="7" t="s">
        <v>618</v>
      </c>
      <c r="J389" s="7"/>
      <c r="K389" s="41">
        <v>6340000</v>
      </c>
      <c r="L389" s="41">
        <f>K389*(1.04^28)</f>
        <v>19011779.043615587</v>
      </c>
      <c r="M389" s="5" t="s">
        <v>3483</v>
      </c>
      <c r="N389" s="5" t="s">
        <v>3382</v>
      </c>
      <c r="O389" s="5" t="s">
        <v>304</v>
      </c>
      <c r="P389" s="5" t="s">
        <v>386</v>
      </c>
      <c r="Q389" s="5"/>
      <c r="R389" s="5" t="s">
        <v>3314</v>
      </c>
      <c r="S389" s="5" t="s">
        <v>3347</v>
      </c>
      <c r="T389" s="105"/>
      <c r="U389" s="105"/>
    </row>
    <row r="390" spans="1:21" ht="45" customHeight="1">
      <c r="A390" s="80">
        <v>10694</v>
      </c>
      <c r="B390" s="5" t="s">
        <v>3218</v>
      </c>
      <c r="C390" s="5" t="s">
        <v>3218</v>
      </c>
      <c r="D390" s="5" t="s">
        <v>619</v>
      </c>
      <c r="E390" s="5" t="s">
        <v>3344</v>
      </c>
      <c r="F390" s="5" t="s">
        <v>620</v>
      </c>
      <c r="G390" s="5" t="s">
        <v>3174</v>
      </c>
      <c r="H390" s="7" t="s">
        <v>1179</v>
      </c>
      <c r="I390" s="7" t="s">
        <v>621</v>
      </c>
      <c r="J390" s="7"/>
      <c r="K390" s="41">
        <v>1340000</v>
      </c>
      <c r="L390" s="41">
        <f>K390*(1.04^18)</f>
        <v>2714594.1306072343</v>
      </c>
      <c r="M390" s="5" t="s">
        <v>3482</v>
      </c>
      <c r="N390" s="5" t="s">
        <v>3382</v>
      </c>
      <c r="O390" s="5" t="s">
        <v>304</v>
      </c>
      <c r="P390" s="5" t="s">
        <v>386</v>
      </c>
      <c r="Q390" s="5"/>
      <c r="R390" s="5" t="s">
        <v>3258</v>
      </c>
      <c r="S390" s="5"/>
      <c r="T390" s="105" t="s">
        <v>3254</v>
      </c>
      <c r="U390" s="105"/>
    </row>
    <row r="391" spans="1:21" ht="45" customHeight="1">
      <c r="A391" s="80">
        <v>10695</v>
      </c>
      <c r="B391" s="5" t="s">
        <v>3218</v>
      </c>
      <c r="C391" s="5" t="s">
        <v>3218</v>
      </c>
      <c r="D391" s="5" t="s">
        <v>622</v>
      </c>
      <c r="E391" s="5" t="s">
        <v>692</v>
      </c>
      <c r="F391" s="5" t="s">
        <v>623</v>
      </c>
      <c r="G391" s="5" t="s">
        <v>3172</v>
      </c>
      <c r="H391" s="7" t="s">
        <v>1179</v>
      </c>
      <c r="I391" s="7" t="s">
        <v>621</v>
      </c>
      <c r="J391" s="7"/>
      <c r="K391" s="41">
        <v>1150000</v>
      </c>
      <c r="L391" s="41">
        <f>K391*(1.04^18)</f>
        <v>2329688.992685313</v>
      </c>
      <c r="M391" s="5" t="s">
        <v>3482</v>
      </c>
      <c r="N391" s="5" t="s">
        <v>3382</v>
      </c>
      <c r="O391" s="5" t="s">
        <v>303</v>
      </c>
      <c r="P391" s="5" t="s">
        <v>386</v>
      </c>
      <c r="Q391" s="5"/>
      <c r="R391" s="5" t="s">
        <v>3258</v>
      </c>
      <c r="S391" s="5"/>
      <c r="T391" s="105"/>
      <c r="U391" s="105"/>
    </row>
    <row r="392" spans="1:21" ht="45" customHeight="1">
      <c r="A392" s="80">
        <v>10699</v>
      </c>
      <c r="B392" s="5" t="s">
        <v>3218</v>
      </c>
      <c r="C392" s="5" t="s">
        <v>3218</v>
      </c>
      <c r="D392" s="5" t="s">
        <v>624</v>
      </c>
      <c r="E392" s="5" t="s">
        <v>625</v>
      </c>
      <c r="F392" s="5" t="s">
        <v>1931</v>
      </c>
      <c r="G392" s="5" t="s">
        <v>3172</v>
      </c>
      <c r="H392" s="7" t="s">
        <v>1151</v>
      </c>
      <c r="I392" s="7" t="s">
        <v>626</v>
      </c>
      <c r="J392" s="7"/>
      <c r="K392" s="41">
        <v>6712000</v>
      </c>
      <c r="L392" s="41">
        <f>K392*(1.04^18)</f>
        <v>13597280.451220714</v>
      </c>
      <c r="M392" s="5" t="s">
        <v>3482</v>
      </c>
      <c r="N392" s="5" t="s">
        <v>3382</v>
      </c>
      <c r="O392" s="5" t="s">
        <v>2498</v>
      </c>
      <c r="P392" s="5" t="s">
        <v>386</v>
      </c>
      <c r="Q392" s="5"/>
      <c r="R392" s="5" t="s">
        <v>3314</v>
      </c>
      <c r="S392" s="5" t="s">
        <v>388</v>
      </c>
      <c r="T392" s="105" t="s">
        <v>3254</v>
      </c>
      <c r="U392" s="105"/>
    </row>
    <row r="393" spans="1:21" ht="45" customHeight="1">
      <c r="A393" s="80">
        <v>10700</v>
      </c>
      <c r="B393" s="5" t="s">
        <v>3218</v>
      </c>
      <c r="C393" s="5" t="s">
        <v>3218</v>
      </c>
      <c r="D393" s="5" t="s">
        <v>169</v>
      </c>
      <c r="E393" s="5" t="s">
        <v>642</v>
      </c>
      <c r="F393" s="5" t="s">
        <v>170</v>
      </c>
      <c r="G393" s="5" t="s">
        <v>3118</v>
      </c>
      <c r="H393" s="7" t="s">
        <v>3086</v>
      </c>
      <c r="I393" s="7" t="s">
        <v>560</v>
      </c>
      <c r="J393" s="7"/>
      <c r="K393" s="90">
        <v>8190000</v>
      </c>
      <c r="L393" s="41">
        <f>K393*(1.04^18)</f>
        <v>16591437.260950185</v>
      </c>
      <c r="M393" s="5" t="s">
        <v>3482</v>
      </c>
      <c r="N393" s="5" t="s">
        <v>3382</v>
      </c>
      <c r="O393" s="5" t="s">
        <v>3310</v>
      </c>
      <c r="P393" s="5" t="s">
        <v>386</v>
      </c>
      <c r="Q393" s="5"/>
      <c r="R393" s="5" t="s">
        <v>3314</v>
      </c>
      <c r="S393" s="5" t="s">
        <v>3347</v>
      </c>
      <c r="T393" s="105"/>
      <c r="U393" s="105" t="s">
        <v>3254</v>
      </c>
    </row>
    <row r="394" spans="1:21" ht="45" customHeight="1">
      <c r="A394" s="80">
        <v>10701</v>
      </c>
      <c r="B394" s="5" t="s">
        <v>3218</v>
      </c>
      <c r="C394" s="5" t="s">
        <v>3218</v>
      </c>
      <c r="D394" s="5" t="s">
        <v>627</v>
      </c>
      <c r="E394" s="5" t="s">
        <v>171</v>
      </c>
      <c r="F394" s="5" t="s">
        <v>628</v>
      </c>
      <c r="G394" s="80" t="s">
        <v>3431</v>
      </c>
      <c r="H394" s="7" t="s">
        <v>629</v>
      </c>
      <c r="I394" s="7" t="s">
        <v>172</v>
      </c>
      <c r="J394" s="7"/>
      <c r="K394" s="41">
        <v>2465000</v>
      </c>
      <c r="L394" s="41">
        <f>K394*(1.04^10)</f>
        <v>3648802.1623237194</v>
      </c>
      <c r="M394" s="5" t="s">
        <v>3481</v>
      </c>
      <c r="N394" s="5" t="s">
        <v>3382</v>
      </c>
      <c r="O394" s="5" t="s">
        <v>2383</v>
      </c>
      <c r="P394" s="5" t="s">
        <v>385</v>
      </c>
      <c r="Q394" s="5"/>
      <c r="R394" s="5" t="s">
        <v>3431</v>
      </c>
      <c r="S394" s="5"/>
      <c r="T394" s="105"/>
      <c r="U394" s="105" t="s">
        <v>3254</v>
      </c>
    </row>
    <row r="395" spans="1:21" ht="45" customHeight="1">
      <c r="A395" s="80">
        <v>10702</v>
      </c>
      <c r="B395" s="5" t="s">
        <v>3218</v>
      </c>
      <c r="C395" s="5" t="s">
        <v>3218</v>
      </c>
      <c r="D395" s="5" t="s">
        <v>173</v>
      </c>
      <c r="E395" s="5" t="s">
        <v>609</v>
      </c>
      <c r="F395" s="5" t="s">
        <v>725</v>
      </c>
      <c r="G395" s="5" t="s">
        <v>3174</v>
      </c>
      <c r="H395" s="7" t="s">
        <v>851</v>
      </c>
      <c r="I395" s="7" t="s">
        <v>630</v>
      </c>
      <c r="J395" s="7"/>
      <c r="K395" s="41">
        <v>2812000</v>
      </c>
      <c r="L395" s="41">
        <f>K395*(1.04^18)</f>
        <v>5696596.041244435</v>
      </c>
      <c r="M395" s="5" t="s">
        <v>3482</v>
      </c>
      <c r="N395" s="5" t="s">
        <v>3382</v>
      </c>
      <c r="O395" s="5" t="s">
        <v>3089</v>
      </c>
      <c r="P395" s="5" t="s">
        <v>386</v>
      </c>
      <c r="Q395" s="5"/>
      <c r="R395" s="5" t="s">
        <v>3314</v>
      </c>
      <c r="S395" s="5"/>
      <c r="T395" s="105"/>
      <c r="U395" s="105" t="s">
        <v>3254</v>
      </c>
    </row>
    <row r="396" spans="1:21" ht="45" customHeight="1">
      <c r="A396" s="80">
        <v>10703</v>
      </c>
      <c r="B396" s="5" t="s">
        <v>3218</v>
      </c>
      <c r="C396" s="5" t="s">
        <v>3218</v>
      </c>
      <c r="D396" s="5" t="s">
        <v>631</v>
      </c>
      <c r="E396" s="5"/>
      <c r="F396" s="5"/>
      <c r="G396" s="5" t="s">
        <v>240</v>
      </c>
      <c r="H396" s="7" t="s">
        <v>632</v>
      </c>
      <c r="I396" s="7" t="s">
        <v>633</v>
      </c>
      <c r="J396" s="7"/>
      <c r="K396" s="41">
        <v>6983000</v>
      </c>
      <c r="L396" s="41">
        <f>K396*(1.04^18)</f>
        <v>14146276.726888295</v>
      </c>
      <c r="M396" s="5" t="s">
        <v>3482</v>
      </c>
      <c r="N396" s="5" t="s">
        <v>3382</v>
      </c>
      <c r="O396" s="5" t="s">
        <v>305</v>
      </c>
      <c r="P396" s="5" t="s">
        <v>386</v>
      </c>
      <c r="Q396" s="5"/>
      <c r="R396" s="5" t="s">
        <v>3347</v>
      </c>
      <c r="S396" s="5"/>
      <c r="T396" s="105"/>
      <c r="U396" s="105"/>
    </row>
    <row r="397" spans="1:21" ht="45" customHeight="1">
      <c r="A397" s="80">
        <v>10708</v>
      </c>
      <c r="B397" s="5" t="s">
        <v>1202</v>
      </c>
      <c r="C397" s="5" t="s">
        <v>3533</v>
      </c>
      <c r="D397" s="5" t="s">
        <v>241</v>
      </c>
      <c r="E397" s="5" t="s">
        <v>1149</v>
      </c>
      <c r="F397" s="5" t="s">
        <v>1150</v>
      </c>
      <c r="G397" s="5" t="s">
        <v>3174</v>
      </c>
      <c r="H397" s="7" t="s">
        <v>1151</v>
      </c>
      <c r="I397" s="7" t="s">
        <v>1152</v>
      </c>
      <c r="J397" s="7"/>
      <c r="K397" s="41">
        <v>1900000</v>
      </c>
      <c r="L397" s="41">
        <f>K397*(1.04^18)</f>
        <v>3849051.3792192126</v>
      </c>
      <c r="M397" s="5" t="s">
        <v>3482</v>
      </c>
      <c r="N397" s="5" t="s">
        <v>3088</v>
      </c>
      <c r="O397" s="5" t="s">
        <v>3089</v>
      </c>
      <c r="P397" s="5" t="s">
        <v>386</v>
      </c>
      <c r="Q397" s="5"/>
      <c r="R397" s="5" t="s">
        <v>3193</v>
      </c>
      <c r="S397" s="5" t="s">
        <v>3314</v>
      </c>
      <c r="T397" s="105"/>
      <c r="U397" s="105"/>
    </row>
    <row r="398" spans="1:21" ht="45" customHeight="1">
      <c r="A398" s="80">
        <v>10709</v>
      </c>
      <c r="B398" s="5" t="s">
        <v>3221</v>
      </c>
      <c r="C398" s="5" t="s">
        <v>3221</v>
      </c>
      <c r="D398" s="5" t="s">
        <v>517</v>
      </c>
      <c r="E398" s="5" t="s">
        <v>518</v>
      </c>
      <c r="F398" s="5" t="s">
        <v>3285</v>
      </c>
      <c r="G398" s="5" t="s">
        <v>3175</v>
      </c>
      <c r="H398" s="7" t="s">
        <v>2755</v>
      </c>
      <c r="I398" s="7" t="s">
        <v>519</v>
      </c>
      <c r="J398" s="7"/>
      <c r="K398" s="41">
        <v>1700000</v>
      </c>
      <c r="L398" s="41">
        <f>K398*(1.04^10)</f>
        <v>2516415.284361186</v>
      </c>
      <c r="M398" s="5" t="s">
        <v>3481</v>
      </c>
      <c r="N398" s="5" t="s">
        <v>3382</v>
      </c>
      <c r="O398" s="5" t="s">
        <v>3089</v>
      </c>
      <c r="P398" s="5" t="s">
        <v>386</v>
      </c>
      <c r="Q398" s="5"/>
      <c r="R398" s="5" t="s">
        <v>3314</v>
      </c>
      <c r="S398" s="5"/>
      <c r="T398" s="105"/>
      <c r="U398" s="105" t="s">
        <v>3254</v>
      </c>
    </row>
    <row r="399" spans="1:21" ht="45" customHeight="1">
      <c r="A399" s="80">
        <v>10714</v>
      </c>
      <c r="B399" s="5" t="s">
        <v>3221</v>
      </c>
      <c r="C399" s="5" t="s">
        <v>3221</v>
      </c>
      <c r="D399" s="5" t="s">
        <v>520</v>
      </c>
      <c r="E399" s="5" t="s">
        <v>521</v>
      </c>
      <c r="F399" s="5" t="s">
        <v>522</v>
      </c>
      <c r="G399" s="5" t="s">
        <v>3175</v>
      </c>
      <c r="H399" s="7" t="s">
        <v>429</v>
      </c>
      <c r="I399" s="7" t="s">
        <v>430</v>
      </c>
      <c r="J399" s="7"/>
      <c r="K399" s="41">
        <v>5000000</v>
      </c>
      <c r="L399" s="41">
        <f>K399*(1.04^10)</f>
        <v>7401221.424591723</v>
      </c>
      <c r="M399" s="5" t="s">
        <v>3481</v>
      </c>
      <c r="N399" s="5" t="s">
        <v>3382</v>
      </c>
      <c r="O399" s="5" t="s">
        <v>369</v>
      </c>
      <c r="P399" s="5" t="s">
        <v>386</v>
      </c>
      <c r="Q399" s="5"/>
      <c r="R399" s="5" t="s">
        <v>3314</v>
      </c>
      <c r="S399" s="5" t="s">
        <v>3193</v>
      </c>
      <c r="T399" s="105"/>
      <c r="U399" s="105" t="s">
        <v>3254</v>
      </c>
    </row>
    <row r="400" spans="1:21" ht="45" customHeight="1">
      <c r="A400" s="80">
        <v>10715</v>
      </c>
      <c r="B400" s="5" t="s">
        <v>3221</v>
      </c>
      <c r="C400" s="5" t="s">
        <v>3221</v>
      </c>
      <c r="D400" s="5" t="s">
        <v>431</v>
      </c>
      <c r="E400" s="5" t="s">
        <v>432</v>
      </c>
      <c r="F400" s="5" t="s">
        <v>3221</v>
      </c>
      <c r="G400" s="5" t="s">
        <v>3175</v>
      </c>
      <c r="H400" s="7" t="s">
        <v>433</v>
      </c>
      <c r="I400" s="7" t="s">
        <v>434</v>
      </c>
      <c r="J400" s="7"/>
      <c r="K400" s="41">
        <v>2500000</v>
      </c>
      <c r="L400" s="41">
        <f>K400*(1.04^10)</f>
        <v>3700610.7122958614</v>
      </c>
      <c r="M400" s="5" t="s">
        <v>3481</v>
      </c>
      <c r="N400" s="5" t="s">
        <v>3382</v>
      </c>
      <c r="O400" s="5" t="s">
        <v>369</v>
      </c>
      <c r="P400" s="5" t="s">
        <v>386</v>
      </c>
      <c r="Q400" s="5"/>
      <c r="R400" s="5" t="s">
        <v>3314</v>
      </c>
      <c r="S400" s="5" t="s">
        <v>3193</v>
      </c>
      <c r="T400" s="105"/>
      <c r="U400" s="105"/>
    </row>
    <row r="401" spans="1:21" ht="45" customHeight="1">
      <c r="A401" s="80">
        <v>10716</v>
      </c>
      <c r="B401" s="5" t="s">
        <v>3221</v>
      </c>
      <c r="C401" s="5" t="s">
        <v>3221</v>
      </c>
      <c r="D401" s="5" t="s">
        <v>435</v>
      </c>
      <c r="E401" s="5" t="s">
        <v>436</v>
      </c>
      <c r="F401" s="5" t="s">
        <v>437</v>
      </c>
      <c r="G401" s="5" t="s">
        <v>3175</v>
      </c>
      <c r="H401" s="7" t="s">
        <v>438</v>
      </c>
      <c r="I401" s="7" t="s">
        <v>439</v>
      </c>
      <c r="J401" s="7"/>
      <c r="K401" s="41">
        <v>9400000</v>
      </c>
      <c r="L401" s="41">
        <f>K401*(1.04^10)</f>
        <v>13914296.278232438</v>
      </c>
      <c r="M401" s="5" t="s">
        <v>3481</v>
      </c>
      <c r="N401" s="5" t="s">
        <v>3382</v>
      </c>
      <c r="O401" s="5" t="s">
        <v>369</v>
      </c>
      <c r="P401" s="5" t="s">
        <v>386</v>
      </c>
      <c r="Q401" s="5"/>
      <c r="R401" s="5" t="s">
        <v>3314</v>
      </c>
      <c r="S401" s="5" t="s">
        <v>3193</v>
      </c>
      <c r="T401" s="105"/>
      <c r="U401" s="105"/>
    </row>
    <row r="402" spans="1:21" ht="45" customHeight="1">
      <c r="A402" s="80">
        <v>10718</v>
      </c>
      <c r="B402" s="5" t="s">
        <v>3221</v>
      </c>
      <c r="C402" s="5" t="s">
        <v>3221</v>
      </c>
      <c r="D402" s="5" t="s">
        <v>431</v>
      </c>
      <c r="E402" s="5" t="s">
        <v>440</v>
      </c>
      <c r="F402" s="5" t="s">
        <v>437</v>
      </c>
      <c r="G402" s="5" t="s">
        <v>3175</v>
      </c>
      <c r="H402" s="7" t="s">
        <v>438</v>
      </c>
      <c r="I402" s="7" t="s">
        <v>441</v>
      </c>
      <c r="J402" s="7"/>
      <c r="K402" s="41">
        <v>4100000</v>
      </c>
      <c r="L402" s="41">
        <f>K402*(1.04^10)</f>
        <v>6069001.568165213</v>
      </c>
      <c r="M402" s="5" t="s">
        <v>3481</v>
      </c>
      <c r="N402" s="5" t="s">
        <v>3382</v>
      </c>
      <c r="O402" s="5" t="s">
        <v>369</v>
      </c>
      <c r="P402" s="5" t="s">
        <v>386</v>
      </c>
      <c r="Q402" s="5"/>
      <c r="R402" s="5" t="s">
        <v>3314</v>
      </c>
      <c r="S402" s="5" t="s">
        <v>3193</v>
      </c>
      <c r="T402" s="105"/>
      <c r="U402" s="105"/>
    </row>
    <row r="403" spans="1:21" ht="45" customHeight="1">
      <c r="A403" s="80">
        <v>10720</v>
      </c>
      <c r="B403" s="5" t="s">
        <v>3221</v>
      </c>
      <c r="C403" s="5" t="s">
        <v>3221</v>
      </c>
      <c r="D403" s="5" t="s">
        <v>442</v>
      </c>
      <c r="E403" s="5" t="s">
        <v>443</v>
      </c>
      <c r="F403" s="5" t="s">
        <v>444</v>
      </c>
      <c r="G403" s="5" t="s">
        <v>3171</v>
      </c>
      <c r="H403" s="7" t="s">
        <v>2755</v>
      </c>
      <c r="I403" s="7" t="s">
        <v>445</v>
      </c>
      <c r="J403" s="7"/>
      <c r="K403" s="41">
        <v>16500000</v>
      </c>
      <c r="L403" s="41">
        <f>K403*(1.04^28)</f>
        <v>49478604.76650745</v>
      </c>
      <c r="M403" s="5" t="s">
        <v>3483</v>
      </c>
      <c r="N403" s="5" t="s">
        <v>3382</v>
      </c>
      <c r="O403" s="5" t="s">
        <v>305</v>
      </c>
      <c r="P403" s="5" t="s">
        <v>385</v>
      </c>
      <c r="Q403" s="5"/>
      <c r="R403" s="5" t="s">
        <v>3314</v>
      </c>
      <c r="S403" s="5"/>
      <c r="T403" s="105"/>
      <c r="U403" s="105" t="s">
        <v>3254</v>
      </c>
    </row>
    <row r="404" spans="1:21" ht="45" customHeight="1">
      <c r="A404" s="80">
        <v>10721</v>
      </c>
      <c r="B404" s="5" t="s">
        <v>3221</v>
      </c>
      <c r="C404" s="5" t="s">
        <v>3221</v>
      </c>
      <c r="D404" s="5" t="s">
        <v>446</v>
      </c>
      <c r="E404" s="5" t="s">
        <v>447</v>
      </c>
      <c r="F404" s="5" t="s">
        <v>3213</v>
      </c>
      <c r="G404" s="5" t="s">
        <v>3175</v>
      </c>
      <c r="H404" s="7" t="s">
        <v>2755</v>
      </c>
      <c r="I404" s="7" t="s">
        <v>448</v>
      </c>
      <c r="J404" s="7"/>
      <c r="K404" s="41">
        <v>3520000</v>
      </c>
      <c r="L404" s="41">
        <f>K404*(1.04^28)</f>
        <v>10555435.683521587</v>
      </c>
      <c r="M404" s="5" t="s">
        <v>3483</v>
      </c>
      <c r="N404" s="5" t="s">
        <v>3382</v>
      </c>
      <c r="O404" s="5" t="s">
        <v>369</v>
      </c>
      <c r="P404" s="5" t="s">
        <v>385</v>
      </c>
      <c r="Q404" s="5"/>
      <c r="R404" s="5" t="s">
        <v>3314</v>
      </c>
      <c r="S404" s="5" t="s">
        <v>3347</v>
      </c>
      <c r="T404" s="105"/>
      <c r="U404" s="105"/>
    </row>
    <row r="405" spans="1:21" ht="45" customHeight="1">
      <c r="A405" s="80">
        <v>10722</v>
      </c>
      <c r="B405" s="5" t="s">
        <v>3221</v>
      </c>
      <c r="C405" s="5" t="s">
        <v>3221</v>
      </c>
      <c r="D405" s="5" t="s">
        <v>447</v>
      </c>
      <c r="E405" s="5" t="s">
        <v>449</v>
      </c>
      <c r="F405" s="5" t="s">
        <v>3543</v>
      </c>
      <c r="G405" s="5" t="s">
        <v>3175</v>
      </c>
      <c r="H405" s="7" t="s">
        <v>2755</v>
      </c>
      <c r="I405" s="7" t="s">
        <v>450</v>
      </c>
      <c r="J405" s="7"/>
      <c r="K405" s="41">
        <v>15000000</v>
      </c>
      <c r="L405" s="41">
        <f>K405*(1.04^28)</f>
        <v>44980549.78773404</v>
      </c>
      <c r="M405" s="5" t="s">
        <v>3483</v>
      </c>
      <c r="N405" s="5" t="s">
        <v>3382</v>
      </c>
      <c r="O405" s="5" t="s">
        <v>304</v>
      </c>
      <c r="P405" s="5" t="s">
        <v>386</v>
      </c>
      <c r="Q405" s="5"/>
      <c r="R405" s="5" t="s">
        <v>3314</v>
      </c>
      <c r="S405" s="5" t="s">
        <v>3347</v>
      </c>
      <c r="T405" s="105"/>
      <c r="U405" s="105"/>
    </row>
    <row r="406" spans="1:21" ht="45" customHeight="1">
      <c r="A406" s="80">
        <v>10725</v>
      </c>
      <c r="B406" s="5" t="s">
        <v>3221</v>
      </c>
      <c r="C406" s="5" t="s">
        <v>3221</v>
      </c>
      <c r="D406" s="5" t="s">
        <v>447</v>
      </c>
      <c r="E406" s="5" t="s">
        <v>517</v>
      </c>
      <c r="F406" s="5" t="s">
        <v>449</v>
      </c>
      <c r="G406" s="5" t="s">
        <v>3172</v>
      </c>
      <c r="H406" s="7" t="s">
        <v>2755</v>
      </c>
      <c r="I406" s="7" t="s">
        <v>451</v>
      </c>
      <c r="J406" s="7"/>
      <c r="K406" s="41">
        <v>19000000</v>
      </c>
      <c r="L406" s="41">
        <f>K406*(1.04^28)</f>
        <v>56975363.064463116</v>
      </c>
      <c r="M406" s="5" t="s">
        <v>3483</v>
      </c>
      <c r="N406" s="5" t="s">
        <v>3382</v>
      </c>
      <c r="O406" s="5" t="s">
        <v>580</v>
      </c>
      <c r="P406" s="5" t="s">
        <v>385</v>
      </c>
      <c r="Q406" s="5"/>
      <c r="R406" s="5" t="s">
        <v>3314</v>
      </c>
      <c r="S406" s="5"/>
      <c r="T406" s="105"/>
      <c r="U406" s="105" t="s">
        <v>3254</v>
      </c>
    </row>
    <row r="407" spans="1:21" ht="45" customHeight="1">
      <c r="A407" s="80">
        <v>10728</v>
      </c>
      <c r="B407" s="5" t="s">
        <v>3221</v>
      </c>
      <c r="C407" s="5" t="s">
        <v>3221</v>
      </c>
      <c r="D407" s="5" t="s">
        <v>442</v>
      </c>
      <c r="E407" s="5" t="s">
        <v>3285</v>
      </c>
      <c r="F407" s="5" t="s">
        <v>3285</v>
      </c>
      <c r="G407" s="5" t="s">
        <v>3171</v>
      </c>
      <c r="H407" s="7" t="s">
        <v>2755</v>
      </c>
      <c r="I407" s="7" t="s">
        <v>452</v>
      </c>
      <c r="J407" s="7"/>
      <c r="K407" s="41">
        <v>78000</v>
      </c>
      <c r="L407" s="41">
        <f>K407*(1.04^10)</f>
        <v>115459.05422363088</v>
      </c>
      <c r="M407" s="5" t="s">
        <v>3481</v>
      </c>
      <c r="N407" s="5" t="s">
        <v>3382</v>
      </c>
      <c r="O407" s="5" t="s">
        <v>305</v>
      </c>
      <c r="P407" s="5" t="s">
        <v>385</v>
      </c>
      <c r="Q407" s="5"/>
      <c r="R407" s="5" t="s">
        <v>290</v>
      </c>
      <c r="S407" s="5" t="s">
        <v>3314</v>
      </c>
      <c r="T407" s="105"/>
      <c r="U407" s="105" t="s">
        <v>3254</v>
      </c>
    </row>
    <row r="408" spans="1:21" ht="45" customHeight="1">
      <c r="A408" s="80">
        <v>10729</v>
      </c>
      <c r="B408" s="5" t="s">
        <v>3221</v>
      </c>
      <c r="C408" s="5" t="s">
        <v>3221</v>
      </c>
      <c r="D408" s="5" t="s">
        <v>453</v>
      </c>
      <c r="E408" s="5" t="s">
        <v>518</v>
      </c>
      <c r="F408" s="5" t="s">
        <v>442</v>
      </c>
      <c r="G408" s="5" t="s">
        <v>3172</v>
      </c>
      <c r="H408" s="7" t="s">
        <v>3086</v>
      </c>
      <c r="I408" s="7" t="s">
        <v>454</v>
      </c>
      <c r="J408" s="7"/>
      <c r="K408" s="41">
        <v>6900000</v>
      </c>
      <c r="L408" s="41">
        <f>K408*(1.04^28)</f>
        <v>20691052.90235766</v>
      </c>
      <c r="M408" s="5" t="s">
        <v>3483</v>
      </c>
      <c r="N408" s="5" t="s">
        <v>3382</v>
      </c>
      <c r="O408" s="5" t="s">
        <v>3089</v>
      </c>
      <c r="P408" s="5" t="s">
        <v>386</v>
      </c>
      <c r="Q408" s="5"/>
      <c r="R408" s="5" t="s">
        <v>3314</v>
      </c>
      <c r="S408" s="5"/>
      <c r="T408" s="105"/>
      <c r="U408" s="105"/>
    </row>
    <row r="409" spans="1:21" ht="45" customHeight="1">
      <c r="A409" s="80">
        <v>10730</v>
      </c>
      <c r="B409" s="5" t="s">
        <v>3221</v>
      </c>
      <c r="C409" s="5" t="s">
        <v>3221</v>
      </c>
      <c r="D409" s="5" t="s">
        <v>455</v>
      </c>
      <c r="E409" s="5" t="s">
        <v>456</v>
      </c>
      <c r="F409" s="5" t="s">
        <v>436</v>
      </c>
      <c r="G409" s="5" t="s">
        <v>3175</v>
      </c>
      <c r="H409" s="7" t="s">
        <v>438</v>
      </c>
      <c r="I409" s="7" t="s">
        <v>457</v>
      </c>
      <c r="J409" s="7"/>
      <c r="K409" s="41">
        <v>18200000</v>
      </c>
      <c r="L409" s="41">
        <f>K409*(1.04^10)</f>
        <v>26940445.98551387</v>
      </c>
      <c r="M409" s="5" t="s">
        <v>3481</v>
      </c>
      <c r="N409" s="5" t="s">
        <v>3382</v>
      </c>
      <c r="O409" s="5" t="s">
        <v>369</v>
      </c>
      <c r="P409" s="5" t="s">
        <v>386</v>
      </c>
      <c r="Q409" s="5"/>
      <c r="R409" s="5" t="s">
        <v>3314</v>
      </c>
      <c r="S409" s="5" t="s">
        <v>3193</v>
      </c>
      <c r="T409" s="105"/>
      <c r="U409" s="105"/>
    </row>
    <row r="410" spans="1:21" ht="45" customHeight="1">
      <c r="A410" s="80">
        <v>10735</v>
      </c>
      <c r="B410" s="5" t="s">
        <v>3221</v>
      </c>
      <c r="C410" s="5" t="s">
        <v>3221</v>
      </c>
      <c r="D410" s="5" t="s">
        <v>431</v>
      </c>
      <c r="E410" s="5" t="s">
        <v>458</v>
      </c>
      <c r="F410" s="5" t="s">
        <v>432</v>
      </c>
      <c r="G410" s="5" t="s">
        <v>3175</v>
      </c>
      <c r="H410" s="7" t="s">
        <v>438</v>
      </c>
      <c r="I410" s="7" t="s">
        <v>459</v>
      </c>
      <c r="J410" s="7"/>
      <c r="K410" s="41">
        <v>1250000</v>
      </c>
      <c r="L410" s="41">
        <f>K410*(1.04^18)</f>
        <v>2532270.644223166</v>
      </c>
      <c r="M410" s="5" t="s">
        <v>3482</v>
      </c>
      <c r="N410" s="5" t="s">
        <v>3382</v>
      </c>
      <c r="O410" s="5" t="s">
        <v>369</v>
      </c>
      <c r="P410" s="5" t="s">
        <v>386</v>
      </c>
      <c r="Q410" s="5"/>
      <c r="R410" s="5" t="s">
        <v>3314</v>
      </c>
      <c r="S410" s="5" t="s">
        <v>3193</v>
      </c>
      <c r="T410" s="105"/>
      <c r="U410" s="105" t="s">
        <v>3254</v>
      </c>
    </row>
    <row r="411" spans="1:21" ht="45" customHeight="1">
      <c r="A411" s="80">
        <v>10736</v>
      </c>
      <c r="B411" s="5" t="s">
        <v>3221</v>
      </c>
      <c r="C411" s="5" t="s">
        <v>3221</v>
      </c>
      <c r="D411" s="5" t="s">
        <v>437</v>
      </c>
      <c r="E411" s="5" t="s">
        <v>443</v>
      </c>
      <c r="F411" s="5" t="s">
        <v>460</v>
      </c>
      <c r="G411" s="5" t="s">
        <v>3171</v>
      </c>
      <c r="H411" s="7" t="s">
        <v>438</v>
      </c>
      <c r="I411" s="7" t="s">
        <v>461</v>
      </c>
      <c r="J411" s="7"/>
      <c r="K411" s="41">
        <v>82500000</v>
      </c>
      <c r="L411" s="41">
        <f>K411*(1.04^10)</f>
        <v>122120153.50576343</v>
      </c>
      <c r="M411" s="5" t="s">
        <v>3481</v>
      </c>
      <c r="N411" s="5" t="s">
        <v>3382</v>
      </c>
      <c r="O411" s="5" t="s">
        <v>369</v>
      </c>
      <c r="P411" s="5" t="s">
        <v>386</v>
      </c>
      <c r="Q411" s="5"/>
      <c r="R411" s="5" t="s">
        <v>3314</v>
      </c>
      <c r="S411" s="5" t="s">
        <v>3193</v>
      </c>
      <c r="T411" s="105"/>
      <c r="U411" s="105" t="s">
        <v>3254</v>
      </c>
    </row>
    <row r="412" spans="1:21" ht="45" customHeight="1">
      <c r="A412" s="80">
        <v>10737</v>
      </c>
      <c r="B412" s="5" t="s">
        <v>3221</v>
      </c>
      <c r="C412" s="5" t="s">
        <v>3221</v>
      </c>
      <c r="D412" s="5" t="s">
        <v>462</v>
      </c>
      <c r="E412" s="5"/>
      <c r="F412" s="5"/>
      <c r="G412" s="5" t="s">
        <v>3170</v>
      </c>
      <c r="H412" s="7" t="s">
        <v>2849</v>
      </c>
      <c r="I412" s="7" t="s">
        <v>463</v>
      </c>
      <c r="J412" s="7"/>
      <c r="K412" s="41">
        <v>10600000</v>
      </c>
      <c r="L412" s="41">
        <f>K412*(1.04^10)</f>
        <v>15690589.420134453</v>
      </c>
      <c r="M412" s="5" t="s">
        <v>3481</v>
      </c>
      <c r="N412" s="5" t="s">
        <v>3382</v>
      </c>
      <c r="O412" s="5" t="s">
        <v>3348</v>
      </c>
      <c r="P412" s="5" t="s">
        <v>386</v>
      </c>
      <c r="Q412" s="5"/>
      <c r="R412" s="5" t="s">
        <v>3347</v>
      </c>
      <c r="S412" s="5" t="s">
        <v>3258</v>
      </c>
      <c r="T412" s="105"/>
      <c r="U412" s="105" t="s">
        <v>3254</v>
      </c>
    </row>
    <row r="413" spans="1:21" ht="45" customHeight="1">
      <c r="A413" s="80">
        <v>10738</v>
      </c>
      <c r="B413" s="5" t="s">
        <v>3221</v>
      </c>
      <c r="C413" s="5" t="s">
        <v>3221</v>
      </c>
      <c r="D413" s="11" t="s">
        <v>432</v>
      </c>
      <c r="E413" s="5" t="s">
        <v>431</v>
      </c>
      <c r="F413" s="5" t="s">
        <v>443</v>
      </c>
      <c r="G413" s="5" t="s">
        <v>3175</v>
      </c>
      <c r="H413" s="7" t="s">
        <v>2849</v>
      </c>
      <c r="I413" s="7" t="s">
        <v>464</v>
      </c>
      <c r="J413" s="7"/>
      <c r="K413" s="41">
        <v>3800000</v>
      </c>
      <c r="L413" s="41">
        <f>K413*(1.04^28)</f>
        <v>11395072.612892624</v>
      </c>
      <c r="M413" s="5" t="s">
        <v>3483</v>
      </c>
      <c r="N413" s="5" t="s">
        <v>3382</v>
      </c>
      <c r="O413" s="5" t="s">
        <v>369</v>
      </c>
      <c r="P413" s="5" t="s">
        <v>386</v>
      </c>
      <c r="Q413" s="5"/>
      <c r="R413" s="5" t="s">
        <v>3314</v>
      </c>
      <c r="S413" s="5" t="s">
        <v>3258</v>
      </c>
      <c r="T413" s="105"/>
      <c r="U413" s="105"/>
    </row>
    <row r="414" spans="1:21" ht="45" customHeight="1">
      <c r="A414" s="80">
        <v>10739</v>
      </c>
      <c r="B414" s="5" t="s">
        <v>3221</v>
      </c>
      <c r="C414" s="5" t="s">
        <v>3221</v>
      </c>
      <c r="D414" s="11" t="s">
        <v>449</v>
      </c>
      <c r="E414" s="5" t="s">
        <v>443</v>
      </c>
      <c r="F414" s="5" t="s">
        <v>447</v>
      </c>
      <c r="G414" s="5" t="s">
        <v>3171</v>
      </c>
      <c r="H414" s="7" t="s">
        <v>2849</v>
      </c>
      <c r="I414" s="7" t="s">
        <v>465</v>
      </c>
      <c r="J414" s="7"/>
      <c r="K414" s="41">
        <v>7000000</v>
      </c>
      <c r="L414" s="41">
        <f>K414*(1.04^28)</f>
        <v>20990923.234275885</v>
      </c>
      <c r="M414" s="5" t="s">
        <v>3483</v>
      </c>
      <c r="N414" s="5" t="s">
        <v>3382</v>
      </c>
      <c r="O414" s="5" t="s">
        <v>580</v>
      </c>
      <c r="P414" s="5" t="s">
        <v>386</v>
      </c>
      <c r="Q414" s="5"/>
      <c r="R414" s="5" t="s">
        <v>3314</v>
      </c>
      <c r="S414" s="5" t="s">
        <v>3258</v>
      </c>
      <c r="T414" s="105"/>
      <c r="U414" s="105"/>
    </row>
    <row r="415" spans="1:21" ht="45" customHeight="1">
      <c r="A415" s="80">
        <v>10740</v>
      </c>
      <c r="B415" s="5" t="s">
        <v>3221</v>
      </c>
      <c r="C415" s="5" t="s">
        <v>3221</v>
      </c>
      <c r="D415" s="11" t="s">
        <v>3158</v>
      </c>
      <c r="E415" s="5" t="s">
        <v>466</v>
      </c>
      <c r="F415" s="5" t="s">
        <v>3543</v>
      </c>
      <c r="G415" s="5" t="s">
        <v>3348</v>
      </c>
      <c r="H415" s="7" t="s">
        <v>2849</v>
      </c>
      <c r="I415" s="7" t="s">
        <v>467</v>
      </c>
      <c r="J415" s="7"/>
      <c r="K415" s="41">
        <v>8000000</v>
      </c>
      <c r="L415" s="41">
        <f>K415*(1.04^28)</f>
        <v>23989626.553458154</v>
      </c>
      <c r="M415" s="5" t="s">
        <v>3483</v>
      </c>
      <c r="N415" s="5" t="s">
        <v>3382</v>
      </c>
      <c r="O415" s="5" t="s">
        <v>580</v>
      </c>
      <c r="P415" s="5" t="s">
        <v>386</v>
      </c>
      <c r="Q415" s="5"/>
      <c r="R415" s="5" t="s">
        <v>3314</v>
      </c>
      <c r="S415" s="5" t="s">
        <v>3258</v>
      </c>
      <c r="T415" s="105"/>
      <c r="U415" s="105" t="s">
        <v>3254</v>
      </c>
    </row>
    <row r="416" spans="1:21" ht="45" customHeight="1">
      <c r="A416" s="80">
        <v>10741</v>
      </c>
      <c r="B416" s="5" t="s">
        <v>3221</v>
      </c>
      <c r="C416" s="5" t="s">
        <v>3221</v>
      </c>
      <c r="D416" s="11" t="s">
        <v>3532</v>
      </c>
      <c r="E416" s="5" t="s">
        <v>468</v>
      </c>
      <c r="F416" s="5" t="s">
        <v>443</v>
      </c>
      <c r="G416" s="5" t="s">
        <v>3175</v>
      </c>
      <c r="H416" s="7" t="s">
        <v>2849</v>
      </c>
      <c r="I416" s="7" t="s">
        <v>469</v>
      </c>
      <c r="J416" s="7"/>
      <c r="K416" s="41">
        <v>2400000</v>
      </c>
      <c r="L416" s="41">
        <f>K416*(1.04^28)</f>
        <v>7196887.966037447</v>
      </c>
      <c r="M416" s="5" t="s">
        <v>3483</v>
      </c>
      <c r="N416" s="5" t="s">
        <v>3382</v>
      </c>
      <c r="O416" s="5" t="s">
        <v>369</v>
      </c>
      <c r="P416" s="5" t="s">
        <v>386</v>
      </c>
      <c r="Q416" s="5"/>
      <c r="R416" s="5" t="s">
        <v>3314</v>
      </c>
      <c r="S416" s="5" t="s">
        <v>3258</v>
      </c>
      <c r="T416" s="105"/>
      <c r="U416" s="105"/>
    </row>
    <row r="417" spans="1:21" ht="45" customHeight="1">
      <c r="A417" s="80">
        <v>10742</v>
      </c>
      <c r="B417" s="5" t="s">
        <v>3221</v>
      </c>
      <c r="C417" s="5" t="s">
        <v>3221</v>
      </c>
      <c r="D417" s="11" t="s">
        <v>470</v>
      </c>
      <c r="E417" s="5"/>
      <c r="F417" s="5"/>
      <c r="G417" s="5" t="s">
        <v>3348</v>
      </c>
      <c r="H417" s="7" t="s">
        <v>2849</v>
      </c>
      <c r="I417" s="7" t="s">
        <v>471</v>
      </c>
      <c r="J417" s="7"/>
      <c r="K417" s="41">
        <v>2000000</v>
      </c>
      <c r="L417" s="41">
        <f>K417*(1.04^28)</f>
        <v>5997406.638364539</v>
      </c>
      <c r="M417" s="5" t="s">
        <v>3483</v>
      </c>
      <c r="N417" s="5" t="s">
        <v>3382</v>
      </c>
      <c r="O417" s="5" t="s">
        <v>305</v>
      </c>
      <c r="P417" s="5" t="s">
        <v>386</v>
      </c>
      <c r="Q417" s="5"/>
      <c r="R417" s="5" t="s">
        <v>3347</v>
      </c>
      <c r="S417" s="5" t="s">
        <v>3258</v>
      </c>
      <c r="T417" s="105"/>
      <c r="U417" s="105" t="s">
        <v>3254</v>
      </c>
    </row>
    <row r="418" spans="1:21" ht="45" customHeight="1">
      <c r="A418" s="80">
        <v>10744</v>
      </c>
      <c r="B418" s="5" t="s">
        <v>3221</v>
      </c>
      <c r="C418" s="5" t="s">
        <v>3221</v>
      </c>
      <c r="D418" s="5" t="s">
        <v>472</v>
      </c>
      <c r="E418" s="5"/>
      <c r="F418" s="5"/>
      <c r="G418" s="5" t="s">
        <v>3348</v>
      </c>
      <c r="H418" s="7"/>
      <c r="I418" s="7"/>
      <c r="J418" s="7"/>
      <c r="K418" s="41">
        <v>8600000</v>
      </c>
      <c r="L418" s="41">
        <f>K418*(1.04^18)</f>
        <v>17422022.032255385</v>
      </c>
      <c r="M418" s="5" t="s">
        <v>3482</v>
      </c>
      <c r="N418" s="5" t="s">
        <v>3382</v>
      </c>
      <c r="O418" s="5" t="s">
        <v>3348</v>
      </c>
      <c r="P418" s="5" t="s">
        <v>385</v>
      </c>
      <c r="Q418" s="5"/>
      <c r="R418" s="80" t="s">
        <v>3431</v>
      </c>
      <c r="S418" s="80" t="s">
        <v>387</v>
      </c>
      <c r="T418" s="105"/>
      <c r="U418" s="105"/>
    </row>
    <row r="419" spans="1:21" ht="45" customHeight="1">
      <c r="A419" s="80">
        <v>10745</v>
      </c>
      <c r="B419" s="5" t="s">
        <v>3221</v>
      </c>
      <c r="C419" s="5" t="s">
        <v>3221</v>
      </c>
      <c r="D419" s="5" t="s">
        <v>473</v>
      </c>
      <c r="E419" s="5" t="s">
        <v>447</v>
      </c>
      <c r="F419" s="5" t="s">
        <v>518</v>
      </c>
      <c r="G419" s="5" t="s">
        <v>3348</v>
      </c>
      <c r="H419" s="7" t="s">
        <v>2849</v>
      </c>
      <c r="I419" s="7" t="s">
        <v>474</v>
      </c>
      <c r="J419" s="7"/>
      <c r="K419" s="41">
        <v>1600000</v>
      </c>
      <c r="L419" s="41">
        <f>K419*(1.04^18)</f>
        <v>3241306.4246056527</v>
      </c>
      <c r="M419" s="5" t="s">
        <v>3482</v>
      </c>
      <c r="N419" s="5" t="s">
        <v>3382</v>
      </c>
      <c r="O419" s="5" t="s">
        <v>298</v>
      </c>
      <c r="P419" s="5" t="s">
        <v>386</v>
      </c>
      <c r="Q419" s="5"/>
      <c r="R419" s="5" t="s">
        <v>3347</v>
      </c>
      <c r="S419" s="5" t="s">
        <v>3258</v>
      </c>
      <c r="T419" s="105"/>
      <c r="U419" s="105" t="s">
        <v>3254</v>
      </c>
    </row>
    <row r="420" spans="1:21" ht="45" customHeight="1">
      <c r="A420" s="80">
        <v>10746</v>
      </c>
      <c r="B420" s="5" t="s">
        <v>3219</v>
      </c>
      <c r="C420" s="5"/>
      <c r="D420" s="5" t="s">
        <v>561</v>
      </c>
      <c r="E420" s="5" t="s">
        <v>562</v>
      </c>
      <c r="F420" s="5" t="s">
        <v>562</v>
      </c>
      <c r="G420" s="5" t="s">
        <v>3172</v>
      </c>
      <c r="H420" s="7" t="s">
        <v>563</v>
      </c>
      <c r="I420" s="7" t="s">
        <v>564</v>
      </c>
      <c r="J420" s="7"/>
      <c r="K420" s="41">
        <v>3000000</v>
      </c>
      <c r="L420" s="41">
        <f>K420*(1.04^18)</f>
        <v>6077449.546135599</v>
      </c>
      <c r="M420" s="5" t="s">
        <v>3482</v>
      </c>
      <c r="N420" s="5" t="s">
        <v>3382</v>
      </c>
      <c r="O420" s="5" t="s">
        <v>3013</v>
      </c>
      <c r="P420" s="5" t="s">
        <v>386</v>
      </c>
      <c r="Q420" s="5"/>
      <c r="R420" s="5" t="s">
        <v>3314</v>
      </c>
      <c r="S420" s="5" t="s">
        <v>3258</v>
      </c>
      <c r="T420" s="105" t="s">
        <v>3254</v>
      </c>
      <c r="U420" s="105"/>
    </row>
    <row r="421" spans="1:21" ht="45" customHeight="1">
      <c r="A421" s="80">
        <v>10747</v>
      </c>
      <c r="B421" s="5" t="s">
        <v>3219</v>
      </c>
      <c r="C421" s="5" t="s">
        <v>3219</v>
      </c>
      <c r="D421" s="5" t="s">
        <v>137</v>
      </c>
      <c r="E421" s="5" t="s">
        <v>138</v>
      </c>
      <c r="F421" s="5" t="s">
        <v>550</v>
      </c>
      <c r="G421" s="80" t="s">
        <v>3172</v>
      </c>
      <c r="H421" s="5"/>
      <c r="I421" s="7" t="s">
        <v>563</v>
      </c>
      <c r="J421" s="7" t="s">
        <v>139</v>
      </c>
      <c r="K421" s="77">
        <v>5166000</v>
      </c>
      <c r="L421" s="41">
        <f>K421*(1.04^18)</f>
        <v>10465368.1184455</v>
      </c>
      <c r="M421" s="5" t="s">
        <v>3482</v>
      </c>
      <c r="N421" s="5" t="s">
        <v>3382</v>
      </c>
      <c r="O421" s="5">
        <v>22</v>
      </c>
      <c r="P421" s="5" t="s">
        <v>385</v>
      </c>
      <c r="Q421" s="5"/>
      <c r="R421" s="5" t="s">
        <v>3314</v>
      </c>
      <c r="S421" s="5" t="s">
        <v>3258</v>
      </c>
      <c r="T421" s="105" t="s">
        <v>3254</v>
      </c>
      <c r="U421" s="105"/>
    </row>
    <row r="422" spans="1:21" ht="45" customHeight="1">
      <c r="A422" s="80">
        <v>10748</v>
      </c>
      <c r="B422" s="5" t="s">
        <v>3219</v>
      </c>
      <c r="C422" s="5"/>
      <c r="D422" s="5" t="s">
        <v>565</v>
      </c>
      <c r="E422" s="5" t="s">
        <v>566</v>
      </c>
      <c r="F422" s="5" t="s">
        <v>567</v>
      </c>
      <c r="G422" s="5" t="s">
        <v>3174</v>
      </c>
      <c r="H422" s="7" t="s">
        <v>563</v>
      </c>
      <c r="I422" s="7" t="s">
        <v>568</v>
      </c>
      <c r="J422" s="7"/>
      <c r="K422" s="41">
        <v>4000000</v>
      </c>
      <c r="L422" s="41">
        <f>K422*(1.04^10)</f>
        <v>5920977.139673378</v>
      </c>
      <c r="M422" s="5" t="s">
        <v>3481</v>
      </c>
      <c r="N422" s="5" t="s">
        <v>3382</v>
      </c>
      <c r="O422" s="5" t="s">
        <v>3013</v>
      </c>
      <c r="P422" s="5" t="s">
        <v>385</v>
      </c>
      <c r="Q422" s="5"/>
      <c r="R422" s="5" t="s">
        <v>3314</v>
      </c>
      <c r="S422" s="5" t="s">
        <v>3258</v>
      </c>
      <c r="T422" s="105" t="s">
        <v>3254</v>
      </c>
      <c r="U422" s="105"/>
    </row>
    <row r="423" spans="1:21" ht="45" customHeight="1">
      <c r="A423" s="80">
        <v>10749</v>
      </c>
      <c r="B423" s="5" t="s">
        <v>3219</v>
      </c>
      <c r="C423" s="5"/>
      <c r="D423" s="5" t="s">
        <v>1163</v>
      </c>
      <c r="E423" s="5" t="s">
        <v>2383</v>
      </c>
      <c r="F423" s="5" t="s">
        <v>2383</v>
      </c>
      <c r="G423" s="80" t="s">
        <v>3285</v>
      </c>
      <c r="H423" s="7" t="s">
        <v>569</v>
      </c>
      <c r="I423" s="7" t="s">
        <v>570</v>
      </c>
      <c r="J423" s="7"/>
      <c r="K423" s="41">
        <v>3900000</v>
      </c>
      <c r="L423" s="41">
        <f>K423*(1.04^18)</f>
        <v>7900684.409976278</v>
      </c>
      <c r="M423" s="5" t="s">
        <v>3482</v>
      </c>
      <c r="N423" s="5" t="s">
        <v>3382</v>
      </c>
      <c r="O423" s="5" t="s">
        <v>3013</v>
      </c>
      <c r="P423" s="5" t="s">
        <v>386</v>
      </c>
      <c r="Q423" s="5"/>
      <c r="R423" s="5" t="s">
        <v>3347</v>
      </c>
      <c r="S423" s="5" t="s">
        <v>3258</v>
      </c>
      <c r="T423" s="105"/>
      <c r="U423" s="105"/>
    </row>
    <row r="424" spans="1:21" ht="45" customHeight="1">
      <c r="A424" s="80">
        <v>10751</v>
      </c>
      <c r="B424" s="5" t="s">
        <v>3219</v>
      </c>
      <c r="C424" s="5" t="s">
        <v>3229</v>
      </c>
      <c r="D424" s="5" t="s">
        <v>574</v>
      </c>
      <c r="E424" s="5" t="s">
        <v>575</v>
      </c>
      <c r="F424" s="5" t="s">
        <v>576</v>
      </c>
      <c r="G424" s="5" t="s">
        <v>1133</v>
      </c>
      <c r="H424" s="7" t="s">
        <v>563</v>
      </c>
      <c r="I424" s="7" t="s">
        <v>577</v>
      </c>
      <c r="J424" s="7"/>
      <c r="K424" s="41">
        <v>9635000</v>
      </c>
      <c r="L424" s="41">
        <f>K424*(1.04^18)</f>
        <v>19518742.125672165</v>
      </c>
      <c r="M424" s="5" t="s">
        <v>3482</v>
      </c>
      <c r="N424" s="5" t="s">
        <v>3382</v>
      </c>
      <c r="O424" s="5" t="s">
        <v>297</v>
      </c>
      <c r="P424" s="5" t="s">
        <v>385</v>
      </c>
      <c r="Q424" s="5"/>
      <c r="R424" s="5" t="s">
        <v>3314</v>
      </c>
      <c r="S424" s="5" t="s">
        <v>3347</v>
      </c>
      <c r="T424" s="105"/>
      <c r="U424" s="105"/>
    </row>
    <row r="425" spans="1:21" ht="45" customHeight="1">
      <c r="A425" s="80">
        <v>10753</v>
      </c>
      <c r="B425" s="5" t="s">
        <v>3219</v>
      </c>
      <c r="C425" s="5" t="s">
        <v>3219</v>
      </c>
      <c r="D425" s="5" t="s">
        <v>578</v>
      </c>
      <c r="E425" s="5" t="s">
        <v>579</v>
      </c>
      <c r="F425" s="5" t="s">
        <v>1266</v>
      </c>
      <c r="G425" s="5" t="s">
        <v>3174</v>
      </c>
      <c r="H425" s="7" t="s">
        <v>563</v>
      </c>
      <c r="I425" s="7" t="s">
        <v>573</v>
      </c>
      <c r="J425" s="7"/>
      <c r="K425" s="41">
        <v>21093000</v>
      </c>
      <c r="L425" s="41">
        <f>K425*(1.04^10)</f>
        <v>31222792.701782644</v>
      </c>
      <c r="M425" s="5" t="s">
        <v>3481</v>
      </c>
      <c r="N425" s="5" t="s">
        <v>3382</v>
      </c>
      <c r="O425" s="5" t="s">
        <v>580</v>
      </c>
      <c r="P425" s="5" t="s">
        <v>385</v>
      </c>
      <c r="Q425" s="5"/>
      <c r="R425" s="5" t="s">
        <v>3314</v>
      </c>
      <c r="S425" s="5" t="s">
        <v>3258</v>
      </c>
      <c r="T425" s="105"/>
      <c r="U425" s="105"/>
    </row>
    <row r="426" spans="1:21" ht="45" customHeight="1">
      <c r="A426" s="80">
        <v>10754</v>
      </c>
      <c r="B426" s="5" t="s">
        <v>3219</v>
      </c>
      <c r="C426" s="5" t="s">
        <v>3219</v>
      </c>
      <c r="D426" s="5" t="s">
        <v>581</v>
      </c>
      <c r="E426" s="5" t="s">
        <v>692</v>
      </c>
      <c r="F426" s="5" t="s">
        <v>582</v>
      </c>
      <c r="G426" s="5" t="s">
        <v>3172</v>
      </c>
      <c r="H426" s="7" t="s">
        <v>583</v>
      </c>
      <c r="I426" s="7" t="s">
        <v>174</v>
      </c>
      <c r="J426" s="7"/>
      <c r="K426" s="41">
        <v>3770000</v>
      </c>
      <c r="L426" s="41">
        <f>K426*(1.04^10)</f>
        <v>5580520.954142159</v>
      </c>
      <c r="M426" s="5" t="s">
        <v>3481</v>
      </c>
      <c r="N426" s="5" t="s">
        <v>3382</v>
      </c>
      <c r="O426" s="5" t="s">
        <v>3089</v>
      </c>
      <c r="P426" s="5" t="s">
        <v>386</v>
      </c>
      <c r="Q426" s="5"/>
      <c r="R426" s="5" t="s">
        <v>3314</v>
      </c>
      <c r="S426" s="5" t="s">
        <v>3347</v>
      </c>
      <c r="T426" s="105"/>
      <c r="U426" s="105"/>
    </row>
    <row r="427" spans="1:21" ht="45" customHeight="1">
      <c r="A427" s="80">
        <v>10755</v>
      </c>
      <c r="B427" s="5" t="s">
        <v>3219</v>
      </c>
      <c r="C427" s="5" t="s">
        <v>3219</v>
      </c>
      <c r="D427" s="5" t="s">
        <v>584</v>
      </c>
      <c r="E427" s="5" t="s">
        <v>692</v>
      </c>
      <c r="F427" s="5" t="s">
        <v>575</v>
      </c>
      <c r="G427" s="5" t="s">
        <v>3174</v>
      </c>
      <c r="H427" s="7" t="s">
        <v>583</v>
      </c>
      <c r="I427" s="7" t="s">
        <v>523</v>
      </c>
      <c r="J427" s="7"/>
      <c r="K427" s="41">
        <v>25000000</v>
      </c>
      <c r="L427" s="41">
        <f>K427*(1.04^10)</f>
        <v>37006107.122958615</v>
      </c>
      <c r="M427" s="5" t="s">
        <v>3481</v>
      </c>
      <c r="N427" s="5" t="s">
        <v>3382</v>
      </c>
      <c r="O427" s="5" t="s">
        <v>3417</v>
      </c>
      <c r="P427" s="5" t="s">
        <v>386</v>
      </c>
      <c r="Q427" s="5"/>
      <c r="R427" s="5" t="s">
        <v>3193</v>
      </c>
      <c r="S427" s="5" t="s">
        <v>3314</v>
      </c>
      <c r="T427" s="105"/>
      <c r="U427" s="105"/>
    </row>
    <row r="428" spans="1:21" ht="45" customHeight="1">
      <c r="A428" s="80">
        <v>10759</v>
      </c>
      <c r="B428" s="5" t="s">
        <v>3219</v>
      </c>
      <c r="C428" s="5" t="s">
        <v>3219</v>
      </c>
      <c r="D428" s="5" t="s">
        <v>585</v>
      </c>
      <c r="E428" s="5" t="s">
        <v>576</v>
      </c>
      <c r="F428" s="5" t="s">
        <v>586</v>
      </c>
      <c r="G428" s="5" t="s">
        <v>3172</v>
      </c>
      <c r="H428" s="7" t="s">
        <v>2235</v>
      </c>
      <c r="I428" s="7" t="s">
        <v>587</v>
      </c>
      <c r="J428" s="7"/>
      <c r="K428" s="41">
        <v>4412000</v>
      </c>
      <c r="L428" s="41">
        <f>K428*(1.04^10)</f>
        <v>6530837.785059736</v>
      </c>
      <c r="M428" s="5" t="s">
        <v>3481</v>
      </c>
      <c r="N428" s="5" t="s">
        <v>3382</v>
      </c>
      <c r="O428" s="5" t="s">
        <v>3417</v>
      </c>
      <c r="P428" s="5" t="s">
        <v>385</v>
      </c>
      <c r="Q428" s="5"/>
      <c r="R428" s="5" t="s">
        <v>3314</v>
      </c>
      <c r="S428" s="5" t="s">
        <v>3347</v>
      </c>
      <c r="T428" s="105"/>
      <c r="U428" s="105"/>
    </row>
    <row r="429" spans="1:23" ht="45" customHeight="1">
      <c r="A429" s="80">
        <v>10760</v>
      </c>
      <c r="B429" s="5" t="s">
        <v>3219</v>
      </c>
      <c r="C429" s="5" t="s">
        <v>3219</v>
      </c>
      <c r="D429" s="5" t="s">
        <v>588</v>
      </c>
      <c r="E429" s="5" t="s">
        <v>589</v>
      </c>
      <c r="F429" s="5" t="s">
        <v>590</v>
      </c>
      <c r="G429" s="5" t="s">
        <v>2383</v>
      </c>
      <c r="H429" s="7" t="s">
        <v>583</v>
      </c>
      <c r="I429" s="7" t="s">
        <v>591</v>
      </c>
      <c r="J429" s="7"/>
      <c r="K429" s="41">
        <v>4882000</v>
      </c>
      <c r="L429" s="41">
        <f>K429*(1.04^18)</f>
        <v>9890036.228077998</v>
      </c>
      <c r="M429" s="5" t="s">
        <v>3482</v>
      </c>
      <c r="N429" s="5" t="s">
        <v>3382</v>
      </c>
      <c r="O429" s="5" t="s">
        <v>3089</v>
      </c>
      <c r="P429" s="5" t="s">
        <v>386</v>
      </c>
      <c r="Q429" s="5"/>
      <c r="R429" s="5" t="s">
        <v>3347</v>
      </c>
      <c r="S429" s="5" t="s">
        <v>3258</v>
      </c>
      <c r="T429" s="105"/>
      <c r="U429" s="105"/>
      <c r="V429" s="5"/>
      <c r="W429" s="5"/>
    </row>
    <row r="430" spans="1:159" ht="45" customHeight="1">
      <c r="A430" s="80">
        <v>10762</v>
      </c>
      <c r="B430" s="5" t="s">
        <v>3219</v>
      </c>
      <c r="C430" s="5"/>
      <c r="D430" s="5" t="s">
        <v>266</v>
      </c>
      <c r="E430" s="5" t="s">
        <v>267</v>
      </c>
      <c r="F430" s="5" t="s">
        <v>268</v>
      </c>
      <c r="G430" s="5" t="s">
        <v>3172</v>
      </c>
      <c r="H430" s="7" t="s">
        <v>269</v>
      </c>
      <c r="I430" s="7" t="s">
        <v>270</v>
      </c>
      <c r="J430" s="78"/>
      <c r="K430" s="41">
        <v>30000000</v>
      </c>
      <c r="L430" s="41">
        <f>K430*(1.04^18)</f>
        <v>60774495.46135599</v>
      </c>
      <c r="M430" s="5" t="s">
        <v>3482</v>
      </c>
      <c r="N430" s="25" t="s">
        <v>3382</v>
      </c>
      <c r="O430" s="5" t="s">
        <v>3013</v>
      </c>
      <c r="P430" s="5" t="s">
        <v>386</v>
      </c>
      <c r="Q430" s="5"/>
      <c r="R430" s="5" t="s">
        <v>3314</v>
      </c>
      <c r="S430" s="5" t="s">
        <v>3258</v>
      </c>
      <c r="T430" s="105"/>
      <c r="U430" s="10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c r="DH430" s="5"/>
      <c r="DI430" s="5"/>
      <c r="DJ430" s="5"/>
      <c r="DK430" s="5"/>
      <c r="DL430" s="5"/>
      <c r="DM430" s="5"/>
      <c r="DN430" s="5"/>
      <c r="DO430" s="5"/>
      <c r="DP430" s="5"/>
      <c r="DQ430" s="5"/>
      <c r="DR430" s="5"/>
      <c r="DS430" s="5"/>
      <c r="DT430" s="5"/>
      <c r="DU430" s="5"/>
      <c r="DV430" s="5"/>
      <c r="DW430" s="5"/>
      <c r="DX430" s="5"/>
      <c r="DY430" s="5"/>
      <c r="DZ430" s="5"/>
      <c r="EA430" s="5"/>
      <c r="EB430" s="5"/>
      <c r="EC430" s="5"/>
      <c r="ED430" s="5"/>
      <c r="EE430" s="5"/>
      <c r="EF430" s="5"/>
      <c r="EG430" s="5"/>
      <c r="EH430" s="5"/>
      <c r="EI430" s="5"/>
      <c r="EJ430" s="5"/>
      <c r="EK430" s="5"/>
      <c r="EL430" s="5"/>
      <c r="EM430" s="5"/>
      <c r="EN430" s="5"/>
      <c r="EO430" s="5"/>
      <c r="EP430" s="5"/>
      <c r="EQ430" s="5"/>
      <c r="ER430" s="5"/>
      <c r="ES430" s="5"/>
      <c r="ET430" s="5"/>
      <c r="EU430" s="5"/>
      <c r="EV430" s="5"/>
      <c r="EW430" s="5"/>
      <c r="EX430" s="5"/>
      <c r="EY430" s="5"/>
      <c r="EZ430" s="5"/>
      <c r="FA430" s="5"/>
      <c r="FB430" s="5"/>
      <c r="FC430" s="5"/>
    </row>
    <row r="431" spans="1:21" ht="45" customHeight="1">
      <c r="A431" s="80">
        <v>10763</v>
      </c>
      <c r="B431" s="5" t="s">
        <v>3219</v>
      </c>
      <c r="C431" s="5"/>
      <c r="D431" s="5" t="s">
        <v>592</v>
      </c>
      <c r="E431" s="5" t="s">
        <v>1266</v>
      </c>
      <c r="F431" s="5" t="s">
        <v>1222</v>
      </c>
      <c r="G431" s="80" t="s">
        <v>3285</v>
      </c>
      <c r="H431" s="7" t="s">
        <v>593</v>
      </c>
      <c r="I431" s="7" t="s">
        <v>594</v>
      </c>
      <c r="J431" s="7"/>
      <c r="K431" s="41">
        <v>1821000</v>
      </c>
      <c r="L431" s="41">
        <f>K431*(1.04^10)</f>
        <v>2695524.8428363055</v>
      </c>
      <c r="M431" s="5" t="s">
        <v>3481</v>
      </c>
      <c r="N431" s="5" t="s">
        <v>3382</v>
      </c>
      <c r="O431" s="5" t="s">
        <v>3013</v>
      </c>
      <c r="P431" s="5" t="s">
        <v>385</v>
      </c>
      <c r="Q431" s="5"/>
      <c r="R431" s="5" t="s">
        <v>3347</v>
      </c>
      <c r="S431" s="5" t="s">
        <v>3258</v>
      </c>
      <c r="T431" s="105"/>
      <c r="U431" s="105"/>
    </row>
    <row r="432" spans="1:21" ht="45" customHeight="1">
      <c r="A432" s="80">
        <v>10764</v>
      </c>
      <c r="B432" s="5" t="s">
        <v>3219</v>
      </c>
      <c r="C432" s="5" t="s">
        <v>3219</v>
      </c>
      <c r="D432" s="5" t="s">
        <v>578</v>
      </c>
      <c r="E432" s="5" t="s">
        <v>1266</v>
      </c>
      <c r="F432" s="5" t="s">
        <v>692</v>
      </c>
      <c r="G432" s="5" t="s">
        <v>3174</v>
      </c>
      <c r="H432" s="7" t="s">
        <v>595</v>
      </c>
      <c r="I432" s="7" t="s">
        <v>523</v>
      </c>
      <c r="J432" s="7"/>
      <c r="K432" s="41">
        <v>20000000</v>
      </c>
      <c r="L432" s="41">
        <f>K432*(1.04^18)</f>
        <v>40516330.30757066</v>
      </c>
      <c r="M432" s="5" t="s">
        <v>3482</v>
      </c>
      <c r="N432" s="5" t="s">
        <v>3382</v>
      </c>
      <c r="O432" s="5" t="s">
        <v>3089</v>
      </c>
      <c r="P432" s="5" t="s">
        <v>385</v>
      </c>
      <c r="Q432" s="5"/>
      <c r="R432" s="5" t="s">
        <v>3314</v>
      </c>
      <c r="S432" s="5" t="s">
        <v>3258</v>
      </c>
      <c r="T432" s="105" t="s">
        <v>3254</v>
      </c>
      <c r="U432" s="105"/>
    </row>
    <row r="433" spans="1:21" ht="45" customHeight="1">
      <c r="A433" s="80">
        <v>10766</v>
      </c>
      <c r="B433" s="5" t="s">
        <v>3219</v>
      </c>
      <c r="C433" s="5"/>
      <c r="D433" s="5" t="s">
        <v>524</v>
      </c>
      <c r="E433" s="5" t="s">
        <v>525</v>
      </c>
      <c r="F433" s="5" t="s">
        <v>526</v>
      </c>
      <c r="G433" s="5" t="s">
        <v>527</v>
      </c>
      <c r="H433" s="7" t="s">
        <v>528</v>
      </c>
      <c r="I433" s="7" t="s">
        <v>529</v>
      </c>
      <c r="J433" s="7"/>
      <c r="K433" s="41">
        <v>6890000</v>
      </c>
      <c r="L433" s="41">
        <f aca="true" t="shared" si="16" ref="L433:L450">K433*(1.04^10)</f>
        <v>10198883.123087395</v>
      </c>
      <c r="M433" s="5" t="s">
        <v>3481</v>
      </c>
      <c r="N433" s="5" t="s">
        <v>3382</v>
      </c>
      <c r="O433" s="5" t="s">
        <v>228</v>
      </c>
      <c r="P433" s="5" t="s">
        <v>385</v>
      </c>
      <c r="Q433" s="5"/>
      <c r="R433" s="5" t="s">
        <v>3431</v>
      </c>
      <c r="S433" s="5" t="s">
        <v>3347</v>
      </c>
      <c r="T433" s="105"/>
      <c r="U433" s="105"/>
    </row>
    <row r="434" spans="1:21" ht="45" customHeight="1">
      <c r="A434" s="80">
        <v>10768</v>
      </c>
      <c r="B434" s="5" t="s">
        <v>3219</v>
      </c>
      <c r="C434" s="5" t="s">
        <v>3219</v>
      </c>
      <c r="D434" s="5" t="s">
        <v>531</v>
      </c>
      <c r="E434" s="5" t="s">
        <v>532</v>
      </c>
      <c r="F434" s="5" t="s">
        <v>3373</v>
      </c>
      <c r="G434" s="5" t="s">
        <v>3174</v>
      </c>
      <c r="H434" s="7" t="s">
        <v>530</v>
      </c>
      <c r="I434" s="7" t="s">
        <v>533</v>
      </c>
      <c r="J434" s="7"/>
      <c r="K434" s="41">
        <v>9630000</v>
      </c>
      <c r="L434" s="41">
        <f t="shared" si="16"/>
        <v>14254752.463763658</v>
      </c>
      <c r="M434" s="5" t="s">
        <v>3481</v>
      </c>
      <c r="N434" s="5" t="s">
        <v>3382</v>
      </c>
      <c r="O434" s="5" t="s">
        <v>3417</v>
      </c>
      <c r="P434" s="5" t="s">
        <v>385</v>
      </c>
      <c r="Q434" s="5"/>
      <c r="R434" s="5" t="s">
        <v>3314</v>
      </c>
      <c r="S434" s="5" t="s">
        <v>3347</v>
      </c>
      <c r="T434" s="105"/>
      <c r="U434" s="105"/>
    </row>
    <row r="435" spans="1:21" ht="45" customHeight="1">
      <c r="A435" s="80">
        <v>10769</v>
      </c>
      <c r="B435" s="5" t="s">
        <v>3219</v>
      </c>
      <c r="C435" s="5" t="s">
        <v>3219</v>
      </c>
      <c r="D435" s="5" t="s">
        <v>534</v>
      </c>
      <c r="E435" s="5" t="s">
        <v>535</v>
      </c>
      <c r="F435" s="5" t="s">
        <v>536</v>
      </c>
      <c r="G435" s="5" t="s">
        <v>3174</v>
      </c>
      <c r="H435" s="7" t="s">
        <v>530</v>
      </c>
      <c r="I435" s="7" t="s">
        <v>537</v>
      </c>
      <c r="J435" s="7"/>
      <c r="K435" s="41">
        <v>7000000</v>
      </c>
      <c r="L435" s="41">
        <f t="shared" si="16"/>
        <v>10361709.994428413</v>
      </c>
      <c r="M435" s="5" t="s">
        <v>3481</v>
      </c>
      <c r="N435" s="5" t="s">
        <v>3382</v>
      </c>
      <c r="O435" s="5" t="s">
        <v>3013</v>
      </c>
      <c r="P435" s="5" t="s">
        <v>385</v>
      </c>
      <c r="Q435" s="5"/>
      <c r="R435" s="5" t="s">
        <v>3314</v>
      </c>
      <c r="S435" s="5" t="s">
        <v>3347</v>
      </c>
      <c r="T435" s="105" t="s">
        <v>3254</v>
      </c>
      <c r="U435" s="105"/>
    </row>
    <row r="436" spans="1:21" ht="92.25" customHeight="1">
      <c r="A436" s="80">
        <v>10770</v>
      </c>
      <c r="B436" s="5" t="s">
        <v>3219</v>
      </c>
      <c r="C436" s="5" t="s">
        <v>3229</v>
      </c>
      <c r="D436" s="5" t="s">
        <v>538</v>
      </c>
      <c r="E436" s="5" t="s">
        <v>539</v>
      </c>
      <c r="F436" s="5" t="s">
        <v>540</v>
      </c>
      <c r="G436" s="5" t="s">
        <v>3173</v>
      </c>
      <c r="H436" s="7" t="s">
        <v>530</v>
      </c>
      <c r="I436" s="7" t="s">
        <v>541</v>
      </c>
      <c r="J436" s="7"/>
      <c r="K436" s="41">
        <v>50000000</v>
      </c>
      <c r="L436" s="41">
        <f t="shared" si="16"/>
        <v>74012214.24591723</v>
      </c>
      <c r="M436" s="5" t="s">
        <v>3481</v>
      </c>
      <c r="N436" s="5" t="s">
        <v>3382</v>
      </c>
      <c r="O436" s="5" t="s">
        <v>289</v>
      </c>
      <c r="P436" s="5" t="s">
        <v>385</v>
      </c>
      <c r="Q436" s="5"/>
      <c r="R436" s="5" t="s">
        <v>3314</v>
      </c>
      <c r="S436" s="5" t="s">
        <v>3347</v>
      </c>
      <c r="T436" s="105"/>
      <c r="U436" s="105"/>
    </row>
    <row r="437" spans="1:21" ht="45" customHeight="1">
      <c r="A437" s="80">
        <v>10771</v>
      </c>
      <c r="B437" s="5" t="s">
        <v>3206</v>
      </c>
      <c r="C437" s="5" t="s">
        <v>2288</v>
      </c>
      <c r="D437" s="5" t="s">
        <v>1562</v>
      </c>
      <c r="E437" s="5" t="s">
        <v>3210</v>
      </c>
      <c r="F437" s="5" t="s">
        <v>3206</v>
      </c>
      <c r="G437" s="80" t="s">
        <v>3348</v>
      </c>
      <c r="H437" s="7" t="s">
        <v>902</v>
      </c>
      <c r="I437" s="7" t="s">
        <v>175</v>
      </c>
      <c r="J437" s="7"/>
      <c r="K437" s="41">
        <v>1500000</v>
      </c>
      <c r="L437" s="41">
        <f t="shared" si="16"/>
        <v>2220366.427377517</v>
      </c>
      <c r="M437" s="5" t="s">
        <v>3481</v>
      </c>
      <c r="N437" s="5" t="s">
        <v>3382</v>
      </c>
      <c r="O437" s="5" t="s">
        <v>3013</v>
      </c>
      <c r="P437" s="5" t="s">
        <v>385</v>
      </c>
      <c r="Q437" s="5" t="s">
        <v>249</v>
      </c>
      <c r="R437" s="5" t="s">
        <v>3312</v>
      </c>
      <c r="S437" s="5" t="s">
        <v>3312</v>
      </c>
      <c r="T437" s="105"/>
      <c r="U437" s="105"/>
    </row>
    <row r="438" spans="1:21" ht="45" customHeight="1">
      <c r="A438" s="80">
        <v>10773</v>
      </c>
      <c r="B438" s="5" t="s">
        <v>3206</v>
      </c>
      <c r="C438" s="5"/>
      <c r="D438" s="5" t="s">
        <v>903</v>
      </c>
      <c r="E438" s="5" t="s">
        <v>904</v>
      </c>
      <c r="F438" s="5" t="s">
        <v>905</v>
      </c>
      <c r="G438" s="5" t="s">
        <v>3171</v>
      </c>
      <c r="H438" s="7" t="s">
        <v>906</v>
      </c>
      <c r="I438" s="7" t="s">
        <v>907</v>
      </c>
      <c r="J438" s="7"/>
      <c r="K438" s="41">
        <v>3600000</v>
      </c>
      <c r="L438" s="41">
        <f t="shared" si="16"/>
        <v>5328879.42570604</v>
      </c>
      <c r="M438" s="5" t="s">
        <v>3481</v>
      </c>
      <c r="N438" s="5" t="s">
        <v>3382</v>
      </c>
      <c r="O438" s="5" t="s">
        <v>3417</v>
      </c>
      <c r="P438" s="5" t="s">
        <v>386</v>
      </c>
      <c r="Q438" s="5"/>
      <c r="R438" s="5" t="s">
        <v>3314</v>
      </c>
      <c r="S438" s="5" t="s">
        <v>3347</v>
      </c>
      <c r="T438" s="105"/>
      <c r="U438" s="105"/>
    </row>
    <row r="439" spans="1:21" ht="45" customHeight="1">
      <c r="A439" s="80">
        <v>10774</v>
      </c>
      <c r="B439" s="5" t="s">
        <v>3206</v>
      </c>
      <c r="C439" s="5" t="s">
        <v>3206</v>
      </c>
      <c r="D439" s="5" t="s">
        <v>908</v>
      </c>
      <c r="E439" s="5" t="s">
        <v>909</v>
      </c>
      <c r="F439" s="5" t="s">
        <v>910</v>
      </c>
      <c r="G439" s="5" t="s">
        <v>3175</v>
      </c>
      <c r="H439" s="7" t="s">
        <v>911</v>
      </c>
      <c r="I439" s="7" t="s">
        <v>912</v>
      </c>
      <c r="J439" s="7"/>
      <c r="K439" s="41">
        <v>10000000</v>
      </c>
      <c r="L439" s="41">
        <f t="shared" si="16"/>
        <v>14802442.849183446</v>
      </c>
      <c r="M439" s="5" t="s">
        <v>3481</v>
      </c>
      <c r="N439" s="5" t="s">
        <v>3382</v>
      </c>
      <c r="O439" s="5" t="s">
        <v>3310</v>
      </c>
      <c r="P439" s="5" t="s">
        <v>386</v>
      </c>
      <c r="Q439" s="5"/>
      <c r="R439" s="5" t="s">
        <v>3314</v>
      </c>
      <c r="S439" s="5" t="s">
        <v>3193</v>
      </c>
      <c r="T439" s="105" t="s">
        <v>3254</v>
      </c>
      <c r="U439" s="105"/>
    </row>
    <row r="440" spans="1:21" ht="45" customHeight="1">
      <c r="A440" s="80">
        <v>10775</v>
      </c>
      <c r="B440" s="5" t="s">
        <v>3206</v>
      </c>
      <c r="C440" s="5" t="s">
        <v>3206</v>
      </c>
      <c r="D440" s="5" t="s">
        <v>913</v>
      </c>
      <c r="E440" s="5" t="s">
        <v>914</v>
      </c>
      <c r="F440" s="5" t="s">
        <v>915</v>
      </c>
      <c r="G440" s="80" t="s">
        <v>3171</v>
      </c>
      <c r="H440" s="7" t="s">
        <v>916</v>
      </c>
      <c r="I440" s="7" t="s">
        <v>917</v>
      </c>
      <c r="J440" s="7"/>
      <c r="K440" s="41">
        <v>4800000</v>
      </c>
      <c r="L440" s="41">
        <f t="shared" si="16"/>
        <v>7105172.567608054</v>
      </c>
      <c r="M440" s="5" t="s">
        <v>3481</v>
      </c>
      <c r="N440" s="5" t="s">
        <v>3382</v>
      </c>
      <c r="O440" s="5" t="s">
        <v>305</v>
      </c>
      <c r="P440" s="5" t="s">
        <v>386</v>
      </c>
      <c r="Q440" s="5"/>
      <c r="R440" s="5" t="s">
        <v>3314</v>
      </c>
      <c r="S440" s="5" t="s">
        <v>3347</v>
      </c>
      <c r="T440" s="105"/>
      <c r="U440" s="105"/>
    </row>
    <row r="441" spans="1:21" ht="45" customHeight="1">
      <c r="A441" s="80">
        <v>10778</v>
      </c>
      <c r="B441" s="5" t="s">
        <v>3206</v>
      </c>
      <c r="C441" s="5" t="s">
        <v>3206</v>
      </c>
      <c r="D441" s="5" t="s">
        <v>919</v>
      </c>
      <c r="E441" s="5" t="s">
        <v>920</v>
      </c>
      <c r="F441" s="5" t="s">
        <v>918</v>
      </c>
      <c r="G441" s="5" t="s">
        <v>3175</v>
      </c>
      <c r="H441" s="7" t="s">
        <v>916</v>
      </c>
      <c r="I441" s="7" t="s">
        <v>921</v>
      </c>
      <c r="J441" s="7"/>
      <c r="K441" s="41">
        <v>5800000</v>
      </c>
      <c r="L441" s="41">
        <f t="shared" si="16"/>
        <v>8585416.852526398</v>
      </c>
      <c r="M441" s="5" t="s">
        <v>3481</v>
      </c>
      <c r="N441" s="5" t="s">
        <v>3382</v>
      </c>
      <c r="O441" s="5" t="s">
        <v>3310</v>
      </c>
      <c r="P441" s="5" t="s">
        <v>386</v>
      </c>
      <c r="Q441" s="5"/>
      <c r="R441" s="5" t="s">
        <v>3314</v>
      </c>
      <c r="S441" s="5" t="s">
        <v>3193</v>
      </c>
      <c r="T441" s="105" t="s">
        <v>3254</v>
      </c>
      <c r="U441" s="105" t="s">
        <v>3254</v>
      </c>
    </row>
    <row r="442" spans="1:21" ht="45" customHeight="1">
      <c r="A442" s="80">
        <v>10779</v>
      </c>
      <c r="B442" s="5" t="s">
        <v>3206</v>
      </c>
      <c r="C442" s="5" t="s">
        <v>3206</v>
      </c>
      <c r="D442" s="5" t="s">
        <v>922</v>
      </c>
      <c r="E442" s="5" t="s">
        <v>923</v>
      </c>
      <c r="F442" s="5" t="s">
        <v>924</v>
      </c>
      <c r="G442" s="5" t="s">
        <v>3171</v>
      </c>
      <c r="H442" s="7" t="s">
        <v>925</v>
      </c>
      <c r="I442" s="7" t="s">
        <v>176</v>
      </c>
      <c r="J442" s="7"/>
      <c r="K442" s="41">
        <v>16500000</v>
      </c>
      <c r="L442" s="41">
        <f t="shared" si="16"/>
        <v>24424030.701152686</v>
      </c>
      <c r="M442" s="5" t="s">
        <v>3481</v>
      </c>
      <c r="N442" s="5" t="s">
        <v>3382</v>
      </c>
      <c r="O442" s="5" t="s">
        <v>2498</v>
      </c>
      <c r="P442" s="5" t="s">
        <v>386</v>
      </c>
      <c r="Q442" s="5"/>
      <c r="R442" s="5" t="s">
        <v>3314</v>
      </c>
      <c r="S442" s="5" t="s">
        <v>3314</v>
      </c>
      <c r="T442" s="105"/>
      <c r="U442" s="105"/>
    </row>
    <row r="443" spans="1:21" ht="45" customHeight="1">
      <c r="A443" s="80">
        <v>10781</v>
      </c>
      <c r="B443" s="5" t="s">
        <v>3206</v>
      </c>
      <c r="C443" s="5" t="s">
        <v>3206</v>
      </c>
      <c r="D443" s="5" t="s">
        <v>926</v>
      </c>
      <c r="E443" s="5" t="s">
        <v>927</v>
      </c>
      <c r="F443" s="5" t="s">
        <v>928</v>
      </c>
      <c r="G443" s="80" t="s">
        <v>3348</v>
      </c>
      <c r="H443" s="7" t="s">
        <v>929</v>
      </c>
      <c r="I443" s="7" t="s">
        <v>930</v>
      </c>
      <c r="J443" s="7"/>
      <c r="K443" s="41">
        <v>3100000</v>
      </c>
      <c r="L443" s="41">
        <f t="shared" si="16"/>
        <v>4588757.283246868</v>
      </c>
      <c r="M443" s="5" t="s">
        <v>3481</v>
      </c>
      <c r="N443" s="5" t="s">
        <v>3382</v>
      </c>
      <c r="O443" s="5" t="s">
        <v>304</v>
      </c>
      <c r="P443" s="5" t="s">
        <v>386</v>
      </c>
      <c r="Q443" s="5"/>
      <c r="R443" s="80" t="s">
        <v>3431</v>
      </c>
      <c r="S443" s="80" t="s">
        <v>387</v>
      </c>
      <c r="T443" s="105"/>
      <c r="U443" s="105"/>
    </row>
    <row r="444" spans="1:21" ht="45" customHeight="1">
      <c r="A444" s="80">
        <v>10782</v>
      </c>
      <c r="B444" s="5" t="s">
        <v>3206</v>
      </c>
      <c r="C444" s="5" t="s">
        <v>3206</v>
      </c>
      <c r="D444" s="5" t="s">
        <v>931</v>
      </c>
      <c r="E444" s="5" t="s">
        <v>932</v>
      </c>
      <c r="F444" s="5" t="s">
        <v>932</v>
      </c>
      <c r="G444" s="80" t="s">
        <v>3175</v>
      </c>
      <c r="H444" s="7" t="s">
        <v>929</v>
      </c>
      <c r="I444" s="7" t="s">
        <v>933</v>
      </c>
      <c r="J444" s="7"/>
      <c r="K444" s="41">
        <v>5600000</v>
      </c>
      <c r="L444" s="41">
        <f t="shared" si="16"/>
        <v>8289367.995542729</v>
      </c>
      <c r="M444" s="5" t="s">
        <v>3481</v>
      </c>
      <c r="N444" s="5" t="s">
        <v>3382</v>
      </c>
      <c r="O444" s="5" t="s">
        <v>305</v>
      </c>
      <c r="P444" s="5" t="s">
        <v>386</v>
      </c>
      <c r="Q444" s="5"/>
      <c r="R444" s="5" t="s">
        <v>3258</v>
      </c>
      <c r="S444" s="5" t="s">
        <v>3347</v>
      </c>
      <c r="T444" s="105"/>
      <c r="U444" s="105"/>
    </row>
    <row r="445" spans="1:21" ht="45" customHeight="1">
      <c r="A445" s="80">
        <v>10783</v>
      </c>
      <c r="B445" s="5" t="s">
        <v>3206</v>
      </c>
      <c r="C445" s="5" t="s">
        <v>3206</v>
      </c>
      <c r="D445" s="5" t="s">
        <v>856</v>
      </c>
      <c r="E445" s="5" t="s">
        <v>915</v>
      </c>
      <c r="F445" s="5" t="s">
        <v>918</v>
      </c>
      <c r="G445" s="80" t="s">
        <v>3348</v>
      </c>
      <c r="H445" s="7" t="s">
        <v>929</v>
      </c>
      <c r="I445" s="7" t="s">
        <v>930</v>
      </c>
      <c r="J445" s="7"/>
      <c r="K445" s="41">
        <v>1000000</v>
      </c>
      <c r="L445" s="41">
        <f t="shared" si="16"/>
        <v>1480244.2849183446</v>
      </c>
      <c r="M445" s="5" t="s">
        <v>3481</v>
      </c>
      <c r="N445" s="5" t="s">
        <v>3382</v>
      </c>
      <c r="O445" s="5" t="s">
        <v>305</v>
      </c>
      <c r="P445" s="5" t="s">
        <v>386</v>
      </c>
      <c r="Q445" s="5"/>
      <c r="R445" s="80" t="s">
        <v>3431</v>
      </c>
      <c r="S445" s="80" t="s">
        <v>387</v>
      </c>
      <c r="T445" s="105" t="s">
        <v>3254</v>
      </c>
      <c r="U445" s="105"/>
    </row>
    <row r="446" spans="1:21" ht="45" customHeight="1">
      <c r="A446" s="80">
        <v>10784</v>
      </c>
      <c r="B446" s="5" t="s">
        <v>3206</v>
      </c>
      <c r="C446" s="5" t="s">
        <v>3206</v>
      </c>
      <c r="D446" s="5" t="s">
        <v>934</v>
      </c>
      <c r="E446" s="5" t="s">
        <v>904</v>
      </c>
      <c r="F446" s="5" t="s">
        <v>935</v>
      </c>
      <c r="G446" s="80" t="s">
        <v>3348</v>
      </c>
      <c r="H446" s="7" t="s">
        <v>929</v>
      </c>
      <c r="I446" s="7" t="s">
        <v>930</v>
      </c>
      <c r="J446" s="7"/>
      <c r="K446" s="41">
        <v>4900000</v>
      </c>
      <c r="L446" s="41">
        <f t="shared" si="16"/>
        <v>7253196.996099888</v>
      </c>
      <c r="M446" s="5" t="s">
        <v>3481</v>
      </c>
      <c r="N446" s="5" t="s">
        <v>3382</v>
      </c>
      <c r="O446" s="5" t="s">
        <v>305</v>
      </c>
      <c r="P446" s="5" t="s">
        <v>385</v>
      </c>
      <c r="Q446" s="5"/>
      <c r="R446" s="80" t="s">
        <v>3431</v>
      </c>
      <c r="S446" s="80" t="s">
        <v>387</v>
      </c>
      <c r="T446" s="105"/>
      <c r="U446" s="105"/>
    </row>
    <row r="447" spans="1:21" ht="45" customHeight="1">
      <c r="A447" s="80">
        <v>10785</v>
      </c>
      <c r="B447" s="5" t="s">
        <v>3201</v>
      </c>
      <c r="C447" s="5" t="s">
        <v>3201</v>
      </c>
      <c r="D447" s="5" t="s">
        <v>942</v>
      </c>
      <c r="E447" s="5" t="s">
        <v>943</v>
      </c>
      <c r="F447" s="5" t="s">
        <v>944</v>
      </c>
      <c r="G447" s="5" t="s">
        <v>3175</v>
      </c>
      <c r="H447" s="7" t="s">
        <v>945</v>
      </c>
      <c r="I447" s="7" t="s">
        <v>946</v>
      </c>
      <c r="J447" s="7"/>
      <c r="K447" s="41">
        <v>2800000</v>
      </c>
      <c r="L447" s="41">
        <f t="shared" si="16"/>
        <v>4144683.9977713646</v>
      </c>
      <c r="M447" s="5" t="s">
        <v>3481</v>
      </c>
      <c r="N447" s="5" t="s">
        <v>3382</v>
      </c>
      <c r="O447" s="5" t="s">
        <v>3277</v>
      </c>
      <c r="P447" s="5" t="s">
        <v>386</v>
      </c>
      <c r="Q447" s="5"/>
      <c r="R447" s="5" t="s">
        <v>3314</v>
      </c>
      <c r="S447" s="5" t="s">
        <v>3347</v>
      </c>
      <c r="T447" s="105"/>
      <c r="U447" s="105"/>
    </row>
    <row r="448" spans="1:21" ht="45" customHeight="1">
      <c r="A448" s="80">
        <v>10786</v>
      </c>
      <c r="B448" s="5" t="s">
        <v>3201</v>
      </c>
      <c r="C448" s="5"/>
      <c r="D448" s="5" t="s">
        <v>947</v>
      </c>
      <c r="E448" s="5" t="s">
        <v>948</v>
      </c>
      <c r="F448" s="5" t="s">
        <v>949</v>
      </c>
      <c r="G448" s="5" t="s">
        <v>3369</v>
      </c>
      <c r="H448" s="7" t="s">
        <v>950</v>
      </c>
      <c r="I448" s="7" t="s">
        <v>951</v>
      </c>
      <c r="J448" s="7"/>
      <c r="K448" s="41">
        <v>1000000</v>
      </c>
      <c r="L448" s="41">
        <f t="shared" si="16"/>
        <v>1480244.2849183446</v>
      </c>
      <c r="M448" s="5" t="s">
        <v>3481</v>
      </c>
      <c r="N448" s="5" t="s">
        <v>3382</v>
      </c>
      <c r="O448" s="5" t="s">
        <v>3277</v>
      </c>
      <c r="P448" s="5" t="s">
        <v>386</v>
      </c>
      <c r="Q448" s="5"/>
      <c r="R448" s="5" t="s">
        <v>3314</v>
      </c>
      <c r="S448" s="5" t="s">
        <v>3258</v>
      </c>
      <c r="T448" s="105" t="s">
        <v>3254</v>
      </c>
      <c r="U448" s="105"/>
    </row>
    <row r="449" spans="1:21" ht="45" customHeight="1">
      <c r="A449" s="80">
        <v>10787</v>
      </c>
      <c r="B449" s="5" t="s">
        <v>3201</v>
      </c>
      <c r="C449" s="5"/>
      <c r="D449" s="5" t="s">
        <v>899</v>
      </c>
      <c r="E449" s="5" t="s">
        <v>948</v>
      </c>
      <c r="F449" s="5" t="s">
        <v>900</v>
      </c>
      <c r="G449" s="5" t="s">
        <v>3369</v>
      </c>
      <c r="H449" s="7" t="s">
        <v>950</v>
      </c>
      <c r="I449" s="7" t="s">
        <v>901</v>
      </c>
      <c r="J449" s="7"/>
      <c r="K449" s="41">
        <v>9000000</v>
      </c>
      <c r="L449" s="41">
        <f t="shared" si="16"/>
        <v>13322198.564265102</v>
      </c>
      <c r="M449" s="5" t="s">
        <v>3481</v>
      </c>
      <c r="N449" s="5" t="s">
        <v>3088</v>
      </c>
      <c r="O449" s="5" t="s">
        <v>3277</v>
      </c>
      <c r="P449" s="5" t="s">
        <v>386</v>
      </c>
      <c r="Q449" s="5"/>
      <c r="R449" s="5" t="s">
        <v>3193</v>
      </c>
      <c r="S449" s="5" t="s">
        <v>3314</v>
      </c>
      <c r="T449" s="105"/>
      <c r="U449" s="105"/>
    </row>
    <row r="450" spans="1:21" ht="45" customHeight="1">
      <c r="A450" s="80">
        <v>10788</v>
      </c>
      <c r="B450" s="5" t="s">
        <v>3201</v>
      </c>
      <c r="C450" s="5" t="s">
        <v>3201</v>
      </c>
      <c r="D450" s="5" t="s">
        <v>952</v>
      </c>
      <c r="E450" s="5" t="s">
        <v>953</v>
      </c>
      <c r="F450" s="5" t="s">
        <v>954</v>
      </c>
      <c r="G450" s="5" t="s">
        <v>3171</v>
      </c>
      <c r="H450" s="7" t="s">
        <v>950</v>
      </c>
      <c r="I450" s="7" t="s">
        <v>177</v>
      </c>
      <c r="J450" s="7"/>
      <c r="K450" s="41">
        <v>2600000</v>
      </c>
      <c r="L450" s="41">
        <f t="shared" si="16"/>
        <v>3848635.140787696</v>
      </c>
      <c r="M450" s="5" t="s">
        <v>3481</v>
      </c>
      <c r="N450" s="5" t="s">
        <v>3382</v>
      </c>
      <c r="O450" s="5" t="s">
        <v>3277</v>
      </c>
      <c r="P450" s="5" t="s">
        <v>386</v>
      </c>
      <c r="Q450" s="5"/>
      <c r="R450" s="5" t="s">
        <v>3193</v>
      </c>
      <c r="S450" s="5" t="s">
        <v>3314</v>
      </c>
      <c r="T450" s="105" t="s">
        <v>3254</v>
      </c>
      <c r="U450" s="105"/>
    </row>
    <row r="451" spans="1:21" ht="45" customHeight="1">
      <c r="A451" s="80">
        <v>10795</v>
      </c>
      <c r="B451" s="5" t="s">
        <v>3201</v>
      </c>
      <c r="C451" s="5" t="s">
        <v>3201</v>
      </c>
      <c r="D451" s="5" t="s">
        <v>955</v>
      </c>
      <c r="E451" s="5" t="s">
        <v>956</v>
      </c>
      <c r="F451" s="5" t="s">
        <v>957</v>
      </c>
      <c r="G451" s="5" t="s">
        <v>3175</v>
      </c>
      <c r="H451" s="7" t="s">
        <v>958</v>
      </c>
      <c r="I451" s="7" t="s">
        <v>959</v>
      </c>
      <c r="J451" s="7"/>
      <c r="K451" s="41">
        <v>2500000</v>
      </c>
      <c r="L451" s="41">
        <f>K451*(1.04^18)</f>
        <v>5064541.288446332</v>
      </c>
      <c r="M451" s="5" t="s">
        <v>3482</v>
      </c>
      <c r="N451" s="5" t="s">
        <v>3382</v>
      </c>
      <c r="O451" s="5" t="s">
        <v>3277</v>
      </c>
      <c r="P451" s="5" t="s">
        <v>386</v>
      </c>
      <c r="Q451" s="5"/>
      <c r="R451" s="5" t="s">
        <v>3193</v>
      </c>
      <c r="S451" s="5" t="s">
        <v>3314</v>
      </c>
      <c r="T451" s="105" t="s">
        <v>3254</v>
      </c>
      <c r="U451" s="105"/>
    </row>
    <row r="452" spans="1:21" ht="45" customHeight="1">
      <c r="A452" s="80">
        <v>10796</v>
      </c>
      <c r="B452" s="5" t="s">
        <v>3201</v>
      </c>
      <c r="C452" s="5" t="s">
        <v>3201</v>
      </c>
      <c r="D452" s="5" t="s">
        <v>955</v>
      </c>
      <c r="E452" s="5" t="s">
        <v>960</v>
      </c>
      <c r="F452" s="5" t="s">
        <v>961</v>
      </c>
      <c r="G452" s="5" t="s">
        <v>3175</v>
      </c>
      <c r="H452" s="7" t="s">
        <v>958</v>
      </c>
      <c r="I452" s="7" t="s">
        <v>959</v>
      </c>
      <c r="J452" s="7"/>
      <c r="K452" s="41">
        <v>1300000</v>
      </c>
      <c r="L452" s="41">
        <f>K452*(1.04^10)</f>
        <v>1924317.570393848</v>
      </c>
      <c r="M452" s="5" t="s">
        <v>3481</v>
      </c>
      <c r="N452" s="5" t="s">
        <v>3382</v>
      </c>
      <c r="O452" s="5" t="s">
        <v>3277</v>
      </c>
      <c r="P452" s="5" t="s">
        <v>386</v>
      </c>
      <c r="Q452" s="5"/>
      <c r="R452" s="5" t="s">
        <v>3193</v>
      </c>
      <c r="S452" s="5" t="s">
        <v>3314</v>
      </c>
      <c r="T452" s="105"/>
      <c r="U452" s="105"/>
    </row>
    <row r="453" spans="1:21" ht="45" customHeight="1">
      <c r="A453" s="80">
        <v>10797</v>
      </c>
      <c r="B453" s="5" t="s">
        <v>3201</v>
      </c>
      <c r="C453" s="5" t="s">
        <v>3201</v>
      </c>
      <c r="D453" s="5" t="s">
        <v>955</v>
      </c>
      <c r="E453" s="5" t="s">
        <v>961</v>
      </c>
      <c r="F453" s="5" t="s">
        <v>962</v>
      </c>
      <c r="G453" s="5" t="s">
        <v>3175</v>
      </c>
      <c r="H453" s="7" t="s">
        <v>958</v>
      </c>
      <c r="I453" s="7" t="s">
        <v>959</v>
      </c>
      <c r="J453" s="7"/>
      <c r="K453" s="41">
        <v>1300000</v>
      </c>
      <c r="L453" s="41">
        <f>K453*(1.04^18)</f>
        <v>2633561.469992093</v>
      </c>
      <c r="M453" s="5" t="s">
        <v>3482</v>
      </c>
      <c r="N453" s="5" t="s">
        <v>3382</v>
      </c>
      <c r="O453" s="5" t="s">
        <v>3277</v>
      </c>
      <c r="P453" s="5" t="s">
        <v>386</v>
      </c>
      <c r="Q453" s="5"/>
      <c r="R453" s="5" t="s">
        <v>3193</v>
      </c>
      <c r="S453" s="5" t="s">
        <v>3314</v>
      </c>
      <c r="T453" s="105" t="s">
        <v>3254</v>
      </c>
      <c r="U453" s="105"/>
    </row>
    <row r="454" spans="1:21" ht="45" customHeight="1">
      <c r="A454" s="80">
        <v>10798</v>
      </c>
      <c r="B454" s="5" t="s">
        <v>3201</v>
      </c>
      <c r="C454" s="5" t="s">
        <v>3201</v>
      </c>
      <c r="D454" s="5" t="s">
        <v>963</v>
      </c>
      <c r="E454" s="5" t="s">
        <v>964</v>
      </c>
      <c r="F454" s="5" t="s">
        <v>952</v>
      </c>
      <c r="G454" s="5" t="s">
        <v>3175</v>
      </c>
      <c r="H454" s="7" t="s">
        <v>958</v>
      </c>
      <c r="I454" s="7" t="s">
        <v>959</v>
      </c>
      <c r="J454" s="7"/>
      <c r="K454" s="41">
        <v>2500000</v>
      </c>
      <c r="L454" s="41">
        <f>K454*(1.04^18)</f>
        <v>5064541.288446332</v>
      </c>
      <c r="M454" s="5" t="s">
        <v>3482</v>
      </c>
      <c r="N454" s="5" t="s">
        <v>3382</v>
      </c>
      <c r="O454" s="5" t="s">
        <v>3277</v>
      </c>
      <c r="P454" s="5" t="s">
        <v>386</v>
      </c>
      <c r="Q454" s="5"/>
      <c r="R454" s="5" t="s">
        <v>3314</v>
      </c>
      <c r="S454" s="5" t="s">
        <v>3347</v>
      </c>
      <c r="T454" s="105"/>
      <c r="U454" s="105" t="s">
        <v>3254</v>
      </c>
    </row>
    <row r="455" spans="1:21" ht="45" customHeight="1">
      <c r="A455" s="80">
        <v>10799</v>
      </c>
      <c r="B455" s="5" t="s">
        <v>3201</v>
      </c>
      <c r="C455" s="5" t="s">
        <v>3201</v>
      </c>
      <c r="D455" s="5" t="s">
        <v>963</v>
      </c>
      <c r="E455" s="5" t="s">
        <v>966</v>
      </c>
      <c r="F455" s="5" t="s">
        <v>968</v>
      </c>
      <c r="G455" s="5" t="s">
        <v>3175</v>
      </c>
      <c r="H455" s="7" t="s">
        <v>958</v>
      </c>
      <c r="I455" s="7" t="s">
        <v>959</v>
      </c>
      <c r="J455" s="7"/>
      <c r="K455" s="41">
        <v>4500000</v>
      </c>
      <c r="L455" s="41">
        <f>K455*(1.04^18)</f>
        <v>9116174.3192034</v>
      </c>
      <c r="M455" s="5" t="s">
        <v>3482</v>
      </c>
      <c r="N455" s="5" t="s">
        <v>3382</v>
      </c>
      <c r="O455" s="5" t="s">
        <v>3277</v>
      </c>
      <c r="P455" s="5" t="s">
        <v>386</v>
      </c>
      <c r="Q455" s="5"/>
      <c r="R455" s="5" t="s">
        <v>3314</v>
      </c>
      <c r="S455" s="5" t="s">
        <v>3347</v>
      </c>
      <c r="T455" s="105"/>
      <c r="U455" s="105" t="s">
        <v>3254</v>
      </c>
    </row>
    <row r="456" spans="1:21" ht="45" customHeight="1">
      <c r="A456" s="80">
        <v>10800</v>
      </c>
      <c r="B456" s="5" t="s">
        <v>3201</v>
      </c>
      <c r="C456" s="5" t="s">
        <v>3201</v>
      </c>
      <c r="D456" s="5" t="s">
        <v>974</v>
      </c>
      <c r="E456" s="5" t="s">
        <v>975</v>
      </c>
      <c r="F456" s="5" t="s">
        <v>976</v>
      </c>
      <c r="G456" s="5" t="s">
        <v>3175</v>
      </c>
      <c r="H456" s="7" t="s">
        <v>958</v>
      </c>
      <c r="I456" s="7" t="s">
        <v>959</v>
      </c>
      <c r="J456" s="7"/>
      <c r="K456" s="41">
        <v>1500000</v>
      </c>
      <c r="L456" s="41">
        <f aca="true" t="shared" si="17" ref="L456:L462">K456*(1.04^10)</f>
        <v>2220366.427377517</v>
      </c>
      <c r="M456" s="5" t="s">
        <v>3481</v>
      </c>
      <c r="N456" s="5" t="s">
        <v>3382</v>
      </c>
      <c r="O456" s="5" t="s">
        <v>3277</v>
      </c>
      <c r="P456" s="5" t="s">
        <v>386</v>
      </c>
      <c r="Q456" s="5"/>
      <c r="R456" s="5" t="s">
        <v>3314</v>
      </c>
      <c r="S456" s="5" t="s">
        <v>3347</v>
      </c>
      <c r="T456" s="105"/>
      <c r="U456" s="105" t="s">
        <v>3254</v>
      </c>
    </row>
    <row r="457" spans="1:21" ht="45" customHeight="1">
      <c r="A457" s="80">
        <v>10801</v>
      </c>
      <c r="B457" s="5" t="s">
        <v>3201</v>
      </c>
      <c r="C457" s="5" t="s">
        <v>3201</v>
      </c>
      <c r="D457" s="5" t="s">
        <v>987</v>
      </c>
      <c r="E457" s="5" t="s">
        <v>948</v>
      </c>
      <c r="F457" s="5" t="s">
        <v>976</v>
      </c>
      <c r="G457" s="5" t="s">
        <v>3175</v>
      </c>
      <c r="H457" s="7" t="s">
        <v>958</v>
      </c>
      <c r="I457" s="7" t="s">
        <v>959</v>
      </c>
      <c r="J457" s="7"/>
      <c r="K457" s="41">
        <v>4200000</v>
      </c>
      <c r="L457" s="41">
        <f t="shared" si="17"/>
        <v>6217025.996657047</v>
      </c>
      <c r="M457" s="5" t="s">
        <v>3481</v>
      </c>
      <c r="N457" s="5" t="s">
        <v>3382</v>
      </c>
      <c r="O457" s="5" t="s">
        <v>3277</v>
      </c>
      <c r="P457" s="5" t="s">
        <v>386</v>
      </c>
      <c r="Q457" s="5"/>
      <c r="R457" s="5" t="s">
        <v>3314</v>
      </c>
      <c r="S457" s="5" t="s">
        <v>3347</v>
      </c>
      <c r="T457" s="105"/>
      <c r="U457" s="105" t="s">
        <v>3254</v>
      </c>
    </row>
    <row r="458" spans="1:21" ht="45" customHeight="1">
      <c r="A458" s="80">
        <v>10802</v>
      </c>
      <c r="B458" s="5" t="s">
        <v>3201</v>
      </c>
      <c r="C458" s="5" t="s">
        <v>3201</v>
      </c>
      <c r="D458" s="5" t="s">
        <v>968</v>
      </c>
      <c r="E458" s="5" t="s">
        <v>948</v>
      </c>
      <c r="F458" s="5"/>
      <c r="G458" s="5" t="s">
        <v>3170</v>
      </c>
      <c r="H458" s="7" t="s">
        <v>988</v>
      </c>
      <c r="I458" s="7" t="s">
        <v>988</v>
      </c>
      <c r="J458" s="7"/>
      <c r="K458" s="41">
        <v>600000</v>
      </c>
      <c r="L458" s="41">
        <f t="shared" si="17"/>
        <v>888146.5709510067</v>
      </c>
      <c r="M458" s="5" t="s">
        <v>3481</v>
      </c>
      <c r="N458" s="5" t="s">
        <v>3382</v>
      </c>
      <c r="O458" s="5" t="s">
        <v>3277</v>
      </c>
      <c r="P458" s="5" t="s">
        <v>386</v>
      </c>
      <c r="Q458" s="5"/>
      <c r="R458" s="5" t="s">
        <v>3314</v>
      </c>
      <c r="S458" s="5" t="s">
        <v>3347</v>
      </c>
      <c r="T458" s="105"/>
      <c r="U458" s="105" t="s">
        <v>3254</v>
      </c>
    </row>
    <row r="459" spans="1:21" ht="45" customHeight="1">
      <c r="A459" s="80">
        <v>10803</v>
      </c>
      <c r="B459" s="5" t="s">
        <v>3201</v>
      </c>
      <c r="C459" s="5" t="s">
        <v>3229</v>
      </c>
      <c r="D459" s="5" t="s">
        <v>948</v>
      </c>
      <c r="E459" s="5" t="s">
        <v>964</v>
      </c>
      <c r="F459" s="5" t="s">
        <v>968</v>
      </c>
      <c r="G459" s="5" t="s">
        <v>3170</v>
      </c>
      <c r="H459" s="7" t="s">
        <v>989</v>
      </c>
      <c r="I459" s="7" t="s">
        <v>990</v>
      </c>
      <c r="J459" s="7"/>
      <c r="K459" s="41">
        <v>450000</v>
      </c>
      <c r="L459" s="41">
        <f t="shared" si="17"/>
        <v>666109.928213255</v>
      </c>
      <c r="M459" s="5" t="s">
        <v>3481</v>
      </c>
      <c r="N459" s="5" t="s">
        <v>3382</v>
      </c>
      <c r="O459" s="5" t="s">
        <v>3277</v>
      </c>
      <c r="P459" s="5" t="s">
        <v>385</v>
      </c>
      <c r="Q459" s="5"/>
      <c r="R459" s="5" t="s">
        <v>3193</v>
      </c>
      <c r="S459" s="5" t="s">
        <v>3314</v>
      </c>
      <c r="T459" s="105"/>
      <c r="U459" s="105" t="s">
        <v>3254</v>
      </c>
    </row>
    <row r="460" spans="1:21" ht="45" customHeight="1">
      <c r="A460" s="80">
        <v>10804</v>
      </c>
      <c r="B460" s="5" t="s">
        <v>3201</v>
      </c>
      <c r="C460" s="5" t="s">
        <v>3201</v>
      </c>
      <c r="D460" s="5" t="s">
        <v>991</v>
      </c>
      <c r="E460" s="5"/>
      <c r="F460" s="5"/>
      <c r="G460" s="5" t="s">
        <v>3172</v>
      </c>
      <c r="H460" s="7" t="s">
        <v>992</v>
      </c>
      <c r="I460" s="7" t="s">
        <v>993</v>
      </c>
      <c r="J460" s="7"/>
      <c r="K460" s="41">
        <v>350000</v>
      </c>
      <c r="L460" s="41">
        <f t="shared" si="17"/>
        <v>518085.4997214206</v>
      </c>
      <c r="M460" s="5" t="s">
        <v>3481</v>
      </c>
      <c r="N460" s="5" t="s">
        <v>3382</v>
      </c>
      <c r="O460" s="5" t="s">
        <v>3277</v>
      </c>
      <c r="P460" s="5" t="s">
        <v>386</v>
      </c>
      <c r="Q460" s="5"/>
      <c r="R460" s="5" t="s">
        <v>3258</v>
      </c>
      <c r="S460" s="5" t="s">
        <v>3314</v>
      </c>
      <c r="T460" s="105"/>
      <c r="U460" s="105" t="s">
        <v>3254</v>
      </c>
    </row>
    <row r="461" spans="1:21" ht="45" customHeight="1">
      <c r="A461" s="80">
        <v>10805</v>
      </c>
      <c r="B461" s="5" t="s">
        <v>3201</v>
      </c>
      <c r="C461" s="5" t="s">
        <v>3229</v>
      </c>
      <c r="D461" s="5" t="s">
        <v>994</v>
      </c>
      <c r="E461" s="5"/>
      <c r="F461" s="5"/>
      <c r="G461" s="5" t="s">
        <v>3170</v>
      </c>
      <c r="H461" s="7" t="s">
        <v>972</v>
      </c>
      <c r="I461" s="7" t="s">
        <v>995</v>
      </c>
      <c r="J461" s="7"/>
      <c r="K461" s="41">
        <v>1020000</v>
      </c>
      <c r="L461" s="41">
        <f t="shared" si="17"/>
        <v>1509849.1706167115</v>
      </c>
      <c r="M461" s="5" t="s">
        <v>3481</v>
      </c>
      <c r="N461" s="5" t="s">
        <v>3382</v>
      </c>
      <c r="O461" s="5" t="s">
        <v>3277</v>
      </c>
      <c r="P461" s="5" t="s">
        <v>386</v>
      </c>
      <c r="Q461" s="5"/>
      <c r="R461" s="5" t="s">
        <v>3347</v>
      </c>
      <c r="S461" s="5" t="s">
        <v>3314</v>
      </c>
      <c r="T461" s="105"/>
      <c r="U461" s="105"/>
    </row>
    <row r="462" spans="1:21" ht="45" customHeight="1">
      <c r="A462" s="80">
        <v>10806</v>
      </c>
      <c r="B462" s="5" t="s">
        <v>3206</v>
      </c>
      <c r="C462" s="5" t="s">
        <v>3206</v>
      </c>
      <c r="D462" s="5" t="s">
        <v>857</v>
      </c>
      <c r="E462" s="5" t="s">
        <v>858</v>
      </c>
      <c r="F462" s="5" t="s">
        <v>3210</v>
      </c>
      <c r="G462" s="80" t="s">
        <v>3348</v>
      </c>
      <c r="H462" s="7" t="s">
        <v>859</v>
      </c>
      <c r="I462" s="7" t="s">
        <v>860</v>
      </c>
      <c r="J462" s="7"/>
      <c r="K462" s="41">
        <v>5000000</v>
      </c>
      <c r="L462" s="41">
        <f t="shared" si="17"/>
        <v>7401221.424591723</v>
      </c>
      <c r="M462" s="5" t="s">
        <v>3481</v>
      </c>
      <c r="N462" s="5" t="s">
        <v>3382</v>
      </c>
      <c r="O462" s="5" t="s">
        <v>2498</v>
      </c>
      <c r="P462" s="5" t="s">
        <v>385</v>
      </c>
      <c r="Q462" s="5"/>
      <c r="R462" s="5" t="s">
        <v>3431</v>
      </c>
      <c r="S462" s="5" t="s">
        <v>3317</v>
      </c>
      <c r="T462" s="105"/>
      <c r="U462" s="105" t="s">
        <v>3254</v>
      </c>
    </row>
    <row r="463" spans="1:21" ht="45" customHeight="1">
      <c r="A463" s="80">
        <v>10807</v>
      </c>
      <c r="B463" s="5" t="s">
        <v>3201</v>
      </c>
      <c r="C463" s="5" t="s">
        <v>3201</v>
      </c>
      <c r="D463" s="5" t="s">
        <v>996</v>
      </c>
      <c r="E463" s="5" t="s">
        <v>984</v>
      </c>
      <c r="F463" s="5" t="s">
        <v>3285</v>
      </c>
      <c r="G463" s="80" t="s">
        <v>3285</v>
      </c>
      <c r="H463" s="7" t="s">
        <v>997</v>
      </c>
      <c r="I463" s="7" t="s">
        <v>998</v>
      </c>
      <c r="J463" s="7"/>
      <c r="K463" s="41">
        <v>850000</v>
      </c>
      <c r="L463" s="41">
        <f>K463*(1.04^18)</f>
        <v>1721944.038071753</v>
      </c>
      <c r="M463" s="5" t="s">
        <v>3482</v>
      </c>
      <c r="N463" s="5" t="s">
        <v>3382</v>
      </c>
      <c r="O463" s="5" t="s">
        <v>3277</v>
      </c>
      <c r="P463" s="5" t="s">
        <v>385</v>
      </c>
      <c r="Q463" s="5"/>
      <c r="R463" s="5" t="s">
        <v>3312</v>
      </c>
      <c r="S463" s="5" t="s">
        <v>3317</v>
      </c>
      <c r="T463" s="105"/>
      <c r="U463" s="105"/>
    </row>
    <row r="464" spans="1:21" ht="45" customHeight="1">
      <c r="A464" s="80">
        <v>10808</v>
      </c>
      <c r="B464" s="5" t="s">
        <v>3201</v>
      </c>
      <c r="C464" s="5" t="s">
        <v>3201</v>
      </c>
      <c r="D464" s="5" t="s">
        <v>996</v>
      </c>
      <c r="E464" s="5" t="s">
        <v>952</v>
      </c>
      <c r="F464" s="5" t="s">
        <v>3285</v>
      </c>
      <c r="G464" s="80" t="s">
        <v>3285</v>
      </c>
      <c r="H464" s="7" t="s">
        <v>997</v>
      </c>
      <c r="I464" s="7" t="s">
        <v>998</v>
      </c>
      <c r="J464" s="7"/>
      <c r="K464" s="41">
        <v>850000</v>
      </c>
      <c r="L464" s="41">
        <f>K464*(1.04^18)</f>
        <v>1721944.038071753</v>
      </c>
      <c r="M464" s="5" t="s">
        <v>3482</v>
      </c>
      <c r="N464" s="5" t="s">
        <v>3382</v>
      </c>
      <c r="O464" s="5" t="s">
        <v>3277</v>
      </c>
      <c r="P464" s="5" t="s">
        <v>385</v>
      </c>
      <c r="Q464" s="5"/>
      <c r="R464" s="5" t="s">
        <v>3312</v>
      </c>
      <c r="S464" s="5" t="s">
        <v>3317</v>
      </c>
      <c r="T464" s="105"/>
      <c r="U464" s="105" t="s">
        <v>3254</v>
      </c>
    </row>
    <row r="465" spans="1:21" ht="45" customHeight="1">
      <c r="A465" s="80">
        <v>10809</v>
      </c>
      <c r="B465" s="5" t="s">
        <v>3226</v>
      </c>
      <c r="C465" s="5" t="s">
        <v>3226</v>
      </c>
      <c r="D465" s="5" t="s">
        <v>394</v>
      </c>
      <c r="E465" s="5" t="s">
        <v>395</v>
      </c>
      <c r="F465" s="5" t="s">
        <v>396</v>
      </c>
      <c r="G465" s="80" t="s">
        <v>3348</v>
      </c>
      <c r="H465" s="7" t="s">
        <v>397</v>
      </c>
      <c r="I465" s="7" t="s">
        <v>398</v>
      </c>
      <c r="J465" s="7"/>
      <c r="K465" s="41">
        <v>3500000</v>
      </c>
      <c r="L465" s="41">
        <f>K465*(1.04^18)</f>
        <v>7090357.803824865</v>
      </c>
      <c r="M465" s="5" t="s">
        <v>3482</v>
      </c>
      <c r="N465" s="5" t="s">
        <v>3382</v>
      </c>
      <c r="O465" s="5" t="s">
        <v>305</v>
      </c>
      <c r="P465" s="5" t="s">
        <v>386</v>
      </c>
      <c r="Q465" s="5"/>
      <c r="R465" s="5" t="s">
        <v>3258</v>
      </c>
      <c r="S465" s="5" t="s">
        <v>3347</v>
      </c>
      <c r="T465" s="105"/>
      <c r="U465" s="105" t="s">
        <v>3254</v>
      </c>
    </row>
    <row r="466" spans="1:21" ht="45" customHeight="1">
      <c r="A466" s="80">
        <v>10810</v>
      </c>
      <c r="B466" s="5" t="s">
        <v>3226</v>
      </c>
      <c r="C466" s="5" t="s">
        <v>3226</v>
      </c>
      <c r="D466" s="5" t="s">
        <v>399</v>
      </c>
      <c r="E466" s="5" t="s">
        <v>2094</v>
      </c>
      <c r="F466" s="5" t="s">
        <v>400</v>
      </c>
      <c r="G466" s="80" t="s">
        <v>3348</v>
      </c>
      <c r="H466" s="7" t="s">
        <v>401</v>
      </c>
      <c r="I466" s="7" t="s">
        <v>402</v>
      </c>
      <c r="J466" s="7"/>
      <c r="K466" s="41">
        <v>4000000</v>
      </c>
      <c r="L466" s="41">
        <f>K466*(1.04^10)</f>
        <v>5920977.139673378</v>
      </c>
      <c r="M466" s="5" t="s">
        <v>3481</v>
      </c>
      <c r="N466" s="5" t="s">
        <v>3382</v>
      </c>
      <c r="O466" s="5" t="s">
        <v>230</v>
      </c>
      <c r="P466" s="5" t="s">
        <v>385</v>
      </c>
      <c r="Q466" s="5"/>
      <c r="R466" s="5" t="s">
        <v>3431</v>
      </c>
      <c r="S466" s="5" t="s">
        <v>3258</v>
      </c>
      <c r="T466" s="105"/>
      <c r="U466" s="105" t="s">
        <v>3254</v>
      </c>
    </row>
    <row r="467" spans="1:21" ht="45" customHeight="1">
      <c r="A467" s="80">
        <v>10811</v>
      </c>
      <c r="B467" s="5" t="s">
        <v>3226</v>
      </c>
      <c r="C467" s="5" t="s">
        <v>3226</v>
      </c>
      <c r="D467" s="5" t="s">
        <v>403</v>
      </c>
      <c r="E467" s="5" t="s">
        <v>404</v>
      </c>
      <c r="F467" s="5" t="s">
        <v>405</v>
      </c>
      <c r="G467" s="80" t="s">
        <v>3348</v>
      </c>
      <c r="H467" s="7" t="s">
        <v>401</v>
      </c>
      <c r="I467" s="7" t="s">
        <v>406</v>
      </c>
      <c r="J467" s="7"/>
      <c r="K467" s="41">
        <v>7000000</v>
      </c>
      <c r="L467" s="41">
        <f>K467*(1.04^18)</f>
        <v>14180715.60764973</v>
      </c>
      <c r="M467" s="5" t="s">
        <v>3482</v>
      </c>
      <c r="N467" s="5" t="s">
        <v>3382</v>
      </c>
      <c r="O467" s="5" t="s">
        <v>231</v>
      </c>
      <c r="P467" s="5" t="s">
        <v>385</v>
      </c>
      <c r="Q467" s="5"/>
      <c r="R467" s="5" t="s">
        <v>3431</v>
      </c>
      <c r="S467" s="5" t="s">
        <v>3258</v>
      </c>
      <c r="T467" s="105"/>
      <c r="U467" s="105"/>
    </row>
    <row r="468" spans="1:21" ht="45" customHeight="1">
      <c r="A468" s="80">
        <v>10812</v>
      </c>
      <c r="B468" s="5" t="s">
        <v>3226</v>
      </c>
      <c r="C468" s="5" t="s">
        <v>3226</v>
      </c>
      <c r="D468" s="5" t="s">
        <v>407</v>
      </c>
      <c r="E468" s="5" t="s">
        <v>408</v>
      </c>
      <c r="F468" s="5" t="s">
        <v>1000</v>
      </c>
      <c r="G468" s="80" t="s">
        <v>3348</v>
      </c>
      <c r="H468" s="7" t="s">
        <v>401</v>
      </c>
      <c r="I468" s="7" t="s">
        <v>402</v>
      </c>
      <c r="J468" s="7"/>
      <c r="K468" s="41">
        <v>1700000</v>
      </c>
      <c r="L468" s="41">
        <f>K468*(1.04^10)</f>
        <v>2516415.284361186</v>
      </c>
      <c r="M468" s="5" t="s">
        <v>3481</v>
      </c>
      <c r="N468" s="5" t="s">
        <v>3382</v>
      </c>
      <c r="O468" s="5" t="s">
        <v>232</v>
      </c>
      <c r="P468" s="5" t="s">
        <v>385</v>
      </c>
      <c r="Q468" s="5"/>
      <c r="R468" s="5" t="s">
        <v>3431</v>
      </c>
      <c r="S468" s="5" t="s">
        <v>3258</v>
      </c>
      <c r="T468" s="105"/>
      <c r="U468" s="105" t="s">
        <v>3254</v>
      </c>
    </row>
    <row r="469" spans="1:21" ht="45" customHeight="1">
      <c r="A469" s="80">
        <v>10813</v>
      </c>
      <c r="B469" s="5" t="s">
        <v>3226</v>
      </c>
      <c r="C469" s="5" t="s">
        <v>3226</v>
      </c>
      <c r="D469" s="5" t="s">
        <v>399</v>
      </c>
      <c r="E469" s="5" t="s">
        <v>1119</v>
      </c>
      <c r="F469" s="5" t="s">
        <v>1000</v>
      </c>
      <c r="G469" s="80" t="s">
        <v>3348</v>
      </c>
      <c r="H469" s="7" t="s">
        <v>401</v>
      </c>
      <c r="I469" s="7" t="s">
        <v>402</v>
      </c>
      <c r="J469" s="7"/>
      <c r="K469" s="41">
        <v>4150000</v>
      </c>
      <c r="L469" s="41">
        <f>K469*(1.04^10)</f>
        <v>6143013.78241113</v>
      </c>
      <c r="M469" s="5" t="s">
        <v>3481</v>
      </c>
      <c r="N469" s="5" t="s">
        <v>3382</v>
      </c>
      <c r="O469" s="5" t="s">
        <v>306</v>
      </c>
      <c r="P469" s="5" t="s">
        <v>385</v>
      </c>
      <c r="Q469" s="5"/>
      <c r="R469" s="5" t="s">
        <v>3431</v>
      </c>
      <c r="S469" s="5" t="s">
        <v>3258</v>
      </c>
      <c r="T469" s="105"/>
      <c r="U469" s="105" t="s">
        <v>3254</v>
      </c>
    </row>
    <row r="470" spans="1:21" ht="45" customHeight="1">
      <c r="A470" s="80">
        <v>10814</v>
      </c>
      <c r="B470" s="5" t="s">
        <v>3210</v>
      </c>
      <c r="C470" s="5" t="s">
        <v>3210</v>
      </c>
      <c r="D470" s="5" t="s">
        <v>60</v>
      </c>
      <c r="E470" s="5" t="s">
        <v>57</v>
      </c>
      <c r="F470" s="5" t="s">
        <v>58</v>
      </c>
      <c r="G470" s="80" t="s">
        <v>3174</v>
      </c>
      <c r="H470" s="5"/>
      <c r="I470" s="7" t="s">
        <v>59</v>
      </c>
      <c r="J470" s="7" t="s">
        <v>1259</v>
      </c>
      <c r="K470" s="77">
        <v>4000000</v>
      </c>
      <c r="L470" s="41">
        <f>K470*(1.04^10)</f>
        <v>5920977.139673378</v>
      </c>
      <c r="M470" s="5" t="s">
        <v>3481</v>
      </c>
      <c r="N470" s="5" t="s">
        <v>3382</v>
      </c>
      <c r="O470" s="5" t="s">
        <v>3149</v>
      </c>
      <c r="P470" s="5" t="s">
        <v>386</v>
      </c>
      <c r="Q470" s="5"/>
      <c r="R470" s="5" t="s">
        <v>3314</v>
      </c>
      <c r="S470" s="5" t="s">
        <v>3193</v>
      </c>
      <c r="T470" s="105" t="s">
        <v>3254</v>
      </c>
      <c r="U470" s="105"/>
    </row>
    <row r="471" spans="1:21" ht="45" customHeight="1">
      <c r="A471" s="80">
        <v>10815</v>
      </c>
      <c r="B471" s="5" t="s">
        <v>3210</v>
      </c>
      <c r="C471" s="5" t="s">
        <v>3210</v>
      </c>
      <c r="D471" s="5" t="s">
        <v>861</v>
      </c>
      <c r="E471" s="5" t="s">
        <v>1220</v>
      </c>
      <c r="F471" s="5" t="s">
        <v>862</v>
      </c>
      <c r="G471" s="5" t="s">
        <v>3170</v>
      </c>
      <c r="H471" s="7" t="s">
        <v>2755</v>
      </c>
      <c r="I471" s="7" t="s">
        <v>863</v>
      </c>
      <c r="J471" s="7"/>
      <c r="K471" s="41">
        <v>1000000</v>
      </c>
      <c r="L471" s="41">
        <f>K471*(1.04^10)</f>
        <v>1480244.2849183446</v>
      </c>
      <c r="M471" s="5" t="s">
        <v>3481</v>
      </c>
      <c r="N471" s="5" t="s">
        <v>3382</v>
      </c>
      <c r="O471" s="5" t="s">
        <v>3089</v>
      </c>
      <c r="P471" s="5" t="s">
        <v>385</v>
      </c>
      <c r="Q471" s="5"/>
      <c r="R471" s="5" t="s">
        <v>3314</v>
      </c>
      <c r="S471" s="5" t="s">
        <v>3193</v>
      </c>
      <c r="T471" s="105"/>
      <c r="U471" s="105"/>
    </row>
    <row r="472" spans="1:21" ht="45" customHeight="1">
      <c r="A472" s="80">
        <v>10817</v>
      </c>
      <c r="B472" s="5" t="s">
        <v>3210</v>
      </c>
      <c r="C472" s="5" t="s">
        <v>3210</v>
      </c>
      <c r="D472" s="5" t="s">
        <v>1244</v>
      </c>
      <c r="E472" s="5" t="s">
        <v>880</v>
      </c>
      <c r="F472" s="5" t="s">
        <v>862</v>
      </c>
      <c r="G472" s="5" t="s">
        <v>3172</v>
      </c>
      <c r="H472" s="7" t="s">
        <v>835</v>
      </c>
      <c r="I472" s="7" t="s">
        <v>799</v>
      </c>
      <c r="J472" s="7"/>
      <c r="K472" s="41">
        <v>2000000</v>
      </c>
      <c r="L472" s="41">
        <f>K472*(1.04^18)</f>
        <v>4051633.030757066</v>
      </c>
      <c r="M472" s="5" t="s">
        <v>3482</v>
      </c>
      <c r="N472" s="5" t="s">
        <v>3382</v>
      </c>
      <c r="O472" s="5" t="s">
        <v>3417</v>
      </c>
      <c r="P472" s="5" t="s">
        <v>386</v>
      </c>
      <c r="Q472" s="5"/>
      <c r="R472" s="5" t="s">
        <v>3314</v>
      </c>
      <c r="S472" s="5" t="s">
        <v>3347</v>
      </c>
      <c r="T472" s="105" t="s">
        <v>3254</v>
      </c>
      <c r="U472" s="105" t="s">
        <v>3254</v>
      </c>
    </row>
    <row r="473" spans="1:21" ht="45" customHeight="1">
      <c r="A473" s="80">
        <v>10818</v>
      </c>
      <c r="B473" s="5" t="s">
        <v>3210</v>
      </c>
      <c r="C473" s="5" t="s">
        <v>3210</v>
      </c>
      <c r="D473" s="5" t="s">
        <v>865</v>
      </c>
      <c r="E473" s="5" t="s">
        <v>1154</v>
      </c>
      <c r="F473" s="5" t="s">
        <v>866</v>
      </c>
      <c r="G473" s="5" t="s">
        <v>3171</v>
      </c>
      <c r="H473" s="7" t="s">
        <v>2755</v>
      </c>
      <c r="I473" s="7" t="s">
        <v>867</v>
      </c>
      <c r="J473" s="7"/>
      <c r="K473" s="41">
        <v>16500000</v>
      </c>
      <c r="L473" s="41">
        <f>K473*(1.04^18)</f>
        <v>33425972.503745794</v>
      </c>
      <c r="M473" s="5" t="s">
        <v>3482</v>
      </c>
      <c r="N473" s="5" t="s">
        <v>3382</v>
      </c>
      <c r="O473" s="5" t="s">
        <v>2498</v>
      </c>
      <c r="P473" s="5" t="s">
        <v>385</v>
      </c>
      <c r="Q473" s="5"/>
      <c r="R473" s="5" t="s">
        <v>3314</v>
      </c>
      <c r="S473" s="5" t="s">
        <v>3258</v>
      </c>
      <c r="T473" s="105"/>
      <c r="U473" s="105"/>
    </row>
    <row r="474" spans="1:21" ht="45" customHeight="1">
      <c r="A474" s="80">
        <v>10819</v>
      </c>
      <c r="B474" s="5" t="s">
        <v>3210</v>
      </c>
      <c r="C474" s="5" t="s">
        <v>3210</v>
      </c>
      <c r="D474" s="5" t="s">
        <v>865</v>
      </c>
      <c r="E474" s="5" t="s">
        <v>1154</v>
      </c>
      <c r="F474" s="5" t="s">
        <v>1286</v>
      </c>
      <c r="G474" s="5" t="s">
        <v>3171</v>
      </c>
      <c r="H474" s="7" t="s">
        <v>2755</v>
      </c>
      <c r="I474" s="7" t="s">
        <v>1207</v>
      </c>
      <c r="J474" s="7"/>
      <c r="K474" s="41">
        <v>6800000</v>
      </c>
      <c r="L474" s="41">
        <f>K474*(1.04^10)</f>
        <v>10065661.137444744</v>
      </c>
      <c r="M474" s="5" t="s">
        <v>3481</v>
      </c>
      <c r="N474" s="5" t="s">
        <v>3382</v>
      </c>
      <c r="O474" s="5" t="s">
        <v>2498</v>
      </c>
      <c r="P474" s="5" t="s">
        <v>385</v>
      </c>
      <c r="Q474" s="5"/>
      <c r="R474" s="5" t="s">
        <v>3314</v>
      </c>
      <c r="S474" s="5" t="s">
        <v>3258</v>
      </c>
      <c r="T474" s="105"/>
      <c r="U474" s="105"/>
    </row>
    <row r="475" spans="1:21" ht="45" customHeight="1">
      <c r="A475" s="80">
        <v>10820</v>
      </c>
      <c r="B475" s="5" t="s">
        <v>3210</v>
      </c>
      <c r="C475" s="5" t="s">
        <v>3210</v>
      </c>
      <c r="D475" s="5" t="s">
        <v>868</v>
      </c>
      <c r="E475" s="5" t="s">
        <v>869</v>
      </c>
      <c r="F475" s="5" t="s">
        <v>870</v>
      </c>
      <c r="G475" s="5" t="s">
        <v>3174</v>
      </c>
      <c r="H475" s="7" t="s">
        <v>2755</v>
      </c>
      <c r="I475" s="49" t="s">
        <v>871</v>
      </c>
      <c r="J475" s="49"/>
      <c r="K475" s="41">
        <v>1700000</v>
      </c>
      <c r="L475" s="41">
        <f>K475*(1.04^10)</f>
        <v>2516415.284361186</v>
      </c>
      <c r="M475" s="5" t="s">
        <v>3481</v>
      </c>
      <c r="N475" s="5" t="s">
        <v>3382</v>
      </c>
      <c r="O475" s="5" t="s">
        <v>304</v>
      </c>
      <c r="P475" s="5" t="s">
        <v>386</v>
      </c>
      <c r="Q475" s="5"/>
      <c r="R475" s="5" t="s">
        <v>3314</v>
      </c>
      <c r="S475" s="5" t="s">
        <v>3258</v>
      </c>
      <c r="T475" s="105"/>
      <c r="U475" s="105"/>
    </row>
    <row r="476" spans="1:21" ht="45" customHeight="1">
      <c r="A476" s="80">
        <v>10821</v>
      </c>
      <c r="B476" s="5" t="s">
        <v>3210</v>
      </c>
      <c r="C476" s="5" t="s">
        <v>3210</v>
      </c>
      <c r="D476" s="5" t="s">
        <v>872</v>
      </c>
      <c r="E476" s="5" t="s">
        <v>873</v>
      </c>
      <c r="F476" s="5" t="s">
        <v>874</v>
      </c>
      <c r="G476" s="5" t="s">
        <v>3172</v>
      </c>
      <c r="H476" s="7" t="s">
        <v>875</v>
      </c>
      <c r="I476" s="7" t="s">
        <v>876</v>
      </c>
      <c r="J476" s="7"/>
      <c r="K476" s="41">
        <v>7890000</v>
      </c>
      <c r="L476" s="41">
        <f>K476*(1.04^10)</f>
        <v>11679127.408005739</v>
      </c>
      <c r="M476" s="5" t="s">
        <v>3481</v>
      </c>
      <c r="N476" s="5" t="s">
        <v>3382</v>
      </c>
      <c r="O476" s="5" t="s">
        <v>3310</v>
      </c>
      <c r="P476" s="5" t="s">
        <v>386</v>
      </c>
      <c r="Q476" s="5"/>
      <c r="R476" s="5" t="s">
        <v>3314</v>
      </c>
      <c r="S476" s="5" t="s">
        <v>3193</v>
      </c>
      <c r="T476" s="105"/>
      <c r="U476" s="105"/>
    </row>
    <row r="477" spans="1:21" ht="45" customHeight="1">
      <c r="A477" s="80">
        <v>10822</v>
      </c>
      <c r="B477" s="5" t="s">
        <v>3210</v>
      </c>
      <c r="C477" s="5" t="s">
        <v>3210</v>
      </c>
      <c r="D477" s="5" t="s">
        <v>877</v>
      </c>
      <c r="E477" s="5" t="s">
        <v>878</v>
      </c>
      <c r="F477" s="5" t="s">
        <v>879</v>
      </c>
      <c r="G477" s="5" t="s">
        <v>3172</v>
      </c>
      <c r="H477" s="7" t="s">
        <v>875</v>
      </c>
      <c r="I477" s="7" t="s">
        <v>876</v>
      </c>
      <c r="J477" s="7"/>
      <c r="K477" s="41">
        <v>6162000</v>
      </c>
      <c r="L477" s="41">
        <f>K477*(1.04^10)</f>
        <v>9121265.28366684</v>
      </c>
      <c r="M477" s="5" t="s">
        <v>3481</v>
      </c>
      <c r="N477" s="5" t="s">
        <v>3382</v>
      </c>
      <c r="O477" s="5" t="s">
        <v>3310</v>
      </c>
      <c r="P477" s="5" t="s">
        <v>386</v>
      </c>
      <c r="Q477" s="5"/>
      <c r="R477" s="5" t="s">
        <v>3314</v>
      </c>
      <c r="S477" s="5" t="s">
        <v>3193</v>
      </c>
      <c r="T477" s="105" t="s">
        <v>3254</v>
      </c>
      <c r="U477" s="105" t="s">
        <v>3254</v>
      </c>
    </row>
    <row r="478" spans="1:21" ht="45" customHeight="1">
      <c r="A478" s="80">
        <v>10823</v>
      </c>
      <c r="B478" s="5" t="s">
        <v>3210</v>
      </c>
      <c r="C478" s="5" t="s">
        <v>3210</v>
      </c>
      <c r="D478" s="5" t="s">
        <v>880</v>
      </c>
      <c r="E478" s="5" t="s">
        <v>881</v>
      </c>
      <c r="F478" s="5" t="s">
        <v>862</v>
      </c>
      <c r="G478" s="5" t="s">
        <v>3172</v>
      </c>
      <c r="H478" s="7" t="s">
        <v>2755</v>
      </c>
      <c r="I478" s="7" t="s">
        <v>882</v>
      </c>
      <c r="J478" s="7"/>
      <c r="K478" s="41">
        <v>1500000</v>
      </c>
      <c r="L478" s="41">
        <f>K478*(1.04^18)</f>
        <v>3038724.7730677994</v>
      </c>
      <c r="M478" s="5" t="s">
        <v>3482</v>
      </c>
      <c r="N478" s="5" t="s">
        <v>3382</v>
      </c>
      <c r="O478" s="5" t="s">
        <v>3089</v>
      </c>
      <c r="P478" s="5" t="s">
        <v>386</v>
      </c>
      <c r="Q478" s="5"/>
      <c r="R478" s="5" t="s">
        <v>3314</v>
      </c>
      <c r="S478" s="5" t="s">
        <v>3258</v>
      </c>
      <c r="T478" s="105" t="s">
        <v>3254</v>
      </c>
      <c r="U478" s="105" t="s">
        <v>3254</v>
      </c>
    </row>
    <row r="479" spans="1:21" ht="45" customHeight="1">
      <c r="A479" s="80">
        <v>10824</v>
      </c>
      <c r="B479" s="5" t="s">
        <v>3210</v>
      </c>
      <c r="C479" s="5" t="s">
        <v>3210</v>
      </c>
      <c r="D479" s="5" t="s">
        <v>2418</v>
      </c>
      <c r="E479" s="5" t="s">
        <v>883</v>
      </c>
      <c r="F479" s="5" t="s">
        <v>3009</v>
      </c>
      <c r="G479" s="5" t="s">
        <v>3170</v>
      </c>
      <c r="H479" s="7" t="s">
        <v>2755</v>
      </c>
      <c r="I479" s="7" t="s">
        <v>884</v>
      </c>
      <c r="J479" s="7"/>
      <c r="K479" s="41">
        <v>9248000</v>
      </c>
      <c r="L479" s="41">
        <f>K479*(1.04^18)</f>
        <v>18734751.134220675</v>
      </c>
      <c r="M479" s="5" t="s">
        <v>3482</v>
      </c>
      <c r="N479" s="5" t="s">
        <v>3382</v>
      </c>
      <c r="O479" s="5" t="s">
        <v>3013</v>
      </c>
      <c r="P479" s="5" t="s">
        <v>386</v>
      </c>
      <c r="Q479" s="5"/>
      <c r="R479" s="5" t="s">
        <v>3314</v>
      </c>
      <c r="S479" s="5" t="s">
        <v>3258</v>
      </c>
      <c r="T479" s="105"/>
      <c r="U479" s="105"/>
    </row>
    <row r="480" spans="1:21" ht="133.5" customHeight="1">
      <c r="A480" s="80">
        <v>10826</v>
      </c>
      <c r="B480" s="5" t="s">
        <v>3210</v>
      </c>
      <c r="C480" s="5" t="s">
        <v>3210</v>
      </c>
      <c r="D480" s="5" t="s">
        <v>839</v>
      </c>
      <c r="E480" s="5" t="s">
        <v>878</v>
      </c>
      <c r="F480" s="5" t="s">
        <v>840</v>
      </c>
      <c r="G480" s="5" t="s">
        <v>3172</v>
      </c>
      <c r="H480" s="7" t="s">
        <v>2755</v>
      </c>
      <c r="I480" s="7" t="s">
        <v>887</v>
      </c>
      <c r="J480" s="7"/>
      <c r="K480" s="41">
        <v>7000000</v>
      </c>
      <c r="L480" s="41">
        <f>K480*(1.04^18)</f>
        <v>14180715.60764973</v>
      </c>
      <c r="M480" s="5" t="s">
        <v>3482</v>
      </c>
      <c r="N480" s="5" t="s">
        <v>3382</v>
      </c>
      <c r="O480" s="5" t="s">
        <v>304</v>
      </c>
      <c r="P480" s="5" t="s">
        <v>386</v>
      </c>
      <c r="Q480" s="5"/>
      <c r="R480" s="5" t="s">
        <v>3314</v>
      </c>
      <c r="S480" s="5" t="s">
        <v>3347</v>
      </c>
      <c r="T480" s="105"/>
      <c r="U480" s="105"/>
    </row>
    <row r="481" spans="1:21" ht="126" customHeight="1">
      <c r="A481" s="80">
        <v>10827</v>
      </c>
      <c r="B481" s="5" t="s">
        <v>3210</v>
      </c>
      <c r="C481" s="5" t="s">
        <v>3210</v>
      </c>
      <c r="D481" s="5" t="s">
        <v>885</v>
      </c>
      <c r="E481" s="5" t="s">
        <v>1063</v>
      </c>
      <c r="F481" s="5" t="s">
        <v>862</v>
      </c>
      <c r="G481" s="5" t="s">
        <v>3172</v>
      </c>
      <c r="H481" s="7" t="s">
        <v>886</v>
      </c>
      <c r="I481" s="7" t="s">
        <v>887</v>
      </c>
      <c r="J481" s="7"/>
      <c r="K481" s="41">
        <v>1800000</v>
      </c>
      <c r="L481" s="41">
        <f>K481*(1.04^10)</f>
        <v>2664439.71285302</v>
      </c>
      <c r="M481" s="5" t="s">
        <v>3481</v>
      </c>
      <c r="N481" s="5" t="s">
        <v>3382</v>
      </c>
      <c r="O481" s="5" t="s">
        <v>3276</v>
      </c>
      <c r="P481" s="5" t="s">
        <v>386</v>
      </c>
      <c r="Q481" s="5"/>
      <c r="R481" s="5" t="s">
        <v>3314</v>
      </c>
      <c r="S481" s="5" t="s">
        <v>3347</v>
      </c>
      <c r="T481" s="105"/>
      <c r="U481" s="105"/>
    </row>
    <row r="482" spans="1:21" ht="45" customHeight="1">
      <c r="A482" s="80">
        <v>10830</v>
      </c>
      <c r="B482" s="5" t="s">
        <v>3210</v>
      </c>
      <c r="C482" s="5" t="s">
        <v>3210</v>
      </c>
      <c r="D482" s="5" t="s">
        <v>842</v>
      </c>
      <c r="E482" s="5" t="s">
        <v>862</v>
      </c>
      <c r="F482" s="5" t="s">
        <v>890</v>
      </c>
      <c r="G482" s="5" t="s">
        <v>3172</v>
      </c>
      <c r="H482" s="7" t="s">
        <v>2755</v>
      </c>
      <c r="I482" s="7" t="s">
        <v>804</v>
      </c>
      <c r="J482" s="7"/>
      <c r="K482" s="41">
        <v>8000000</v>
      </c>
      <c r="L482" s="41">
        <f>K482*(1.04^28)</f>
        <v>23989626.553458154</v>
      </c>
      <c r="M482" s="5" t="s">
        <v>3483</v>
      </c>
      <c r="N482" s="5" t="s">
        <v>3382</v>
      </c>
      <c r="O482" s="5" t="s">
        <v>2498</v>
      </c>
      <c r="P482" s="5" t="s">
        <v>385</v>
      </c>
      <c r="Q482" s="5"/>
      <c r="R482" s="5" t="s">
        <v>3314</v>
      </c>
      <c r="S482" s="5" t="s">
        <v>3347</v>
      </c>
      <c r="T482" s="105" t="s">
        <v>3254</v>
      </c>
      <c r="U482" s="105"/>
    </row>
    <row r="483" spans="1:21" ht="45" customHeight="1">
      <c r="A483" s="80">
        <v>10831</v>
      </c>
      <c r="B483" s="5" t="s">
        <v>3210</v>
      </c>
      <c r="C483" s="5" t="s">
        <v>3210</v>
      </c>
      <c r="D483" s="5" t="s">
        <v>890</v>
      </c>
      <c r="E483" s="5" t="s">
        <v>891</v>
      </c>
      <c r="F483" s="5" t="s">
        <v>892</v>
      </c>
      <c r="G483" s="5" t="s">
        <v>3171</v>
      </c>
      <c r="H483" s="7" t="s">
        <v>2755</v>
      </c>
      <c r="I483" s="7" t="s">
        <v>795</v>
      </c>
      <c r="J483" s="7"/>
      <c r="K483" s="41">
        <v>12920000</v>
      </c>
      <c r="L483" s="41">
        <f>K483*(1.04^18)</f>
        <v>26173549.378690645</v>
      </c>
      <c r="M483" s="5" t="s">
        <v>3482</v>
      </c>
      <c r="N483" s="5" t="s">
        <v>3382</v>
      </c>
      <c r="O483" s="5" t="s">
        <v>3310</v>
      </c>
      <c r="P483" s="5" t="s">
        <v>386</v>
      </c>
      <c r="Q483" s="5"/>
      <c r="R483" s="5" t="s">
        <v>3314</v>
      </c>
      <c r="S483" s="5" t="s">
        <v>3347</v>
      </c>
      <c r="T483" s="105" t="s">
        <v>3254</v>
      </c>
      <c r="U483" s="105"/>
    </row>
    <row r="484" spans="1:21" ht="45" customHeight="1">
      <c r="A484" s="80">
        <v>10832</v>
      </c>
      <c r="B484" s="5" t="s">
        <v>3210</v>
      </c>
      <c r="C484" s="5" t="s">
        <v>3210</v>
      </c>
      <c r="D484" s="5" t="s">
        <v>885</v>
      </c>
      <c r="E484" s="5" t="s">
        <v>862</v>
      </c>
      <c r="F484" s="5" t="s">
        <v>843</v>
      </c>
      <c r="G484" s="5" t="s">
        <v>3172</v>
      </c>
      <c r="H484" s="7" t="s">
        <v>2755</v>
      </c>
      <c r="I484" s="7" t="s">
        <v>844</v>
      </c>
      <c r="J484" s="7"/>
      <c r="K484" s="41">
        <v>1800000</v>
      </c>
      <c r="L484" s="41">
        <f>K484*(1.04^18)</f>
        <v>3646469.7276813593</v>
      </c>
      <c r="M484" s="5" t="s">
        <v>3482</v>
      </c>
      <c r="N484" s="5" t="s">
        <v>3382</v>
      </c>
      <c r="O484" s="5" t="s">
        <v>304</v>
      </c>
      <c r="P484" s="5" t="s">
        <v>385</v>
      </c>
      <c r="Q484" s="5"/>
      <c r="R484" s="5" t="s">
        <v>3314</v>
      </c>
      <c r="S484" s="5" t="s">
        <v>3258</v>
      </c>
      <c r="T484" s="105" t="s">
        <v>3254</v>
      </c>
      <c r="U484" s="105"/>
    </row>
    <row r="485" spans="1:21" ht="45" customHeight="1">
      <c r="A485" s="80">
        <v>10833</v>
      </c>
      <c r="B485" s="5" t="s">
        <v>3210</v>
      </c>
      <c r="C485" s="5" t="s">
        <v>3210</v>
      </c>
      <c r="D485" s="5" t="s">
        <v>796</v>
      </c>
      <c r="E485" s="5" t="s">
        <v>797</v>
      </c>
      <c r="F485" s="5" t="s">
        <v>798</v>
      </c>
      <c r="G485" s="5" t="s">
        <v>3172</v>
      </c>
      <c r="H485" s="7" t="s">
        <v>2755</v>
      </c>
      <c r="I485" s="7" t="s">
        <v>799</v>
      </c>
      <c r="J485" s="7"/>
      <c r="K485" s="41">
        <v>11300000</v>
      </c>
      <c r="L485" s="41">
        <f>K485*(1.04^18)</f>
        <v>22891726.623777423</v>
      </c>
      <c r="M485" s="5" t="s">
        <v>3482</v>
      </c>
      <c r="N485" s="5" t="s">
        <v>3382</v>
      </c>
      <c r="O485" s="5" t="s">
        <v>3276</v>
      </c>
      <c r="P485" s="5" t="s">
        <v>386</v>
      </c>
      <c r="Q485" s="5"/>
      <c r="R485" s="5" t="s">
        <v>3314</v>
      </c>
      <c r="S485" s="5" t="s">
        <v>3347</v>
      </c>
      <c r="T485" s="105"/>
      <c r="U485" s="105"/>
    </row>
    <row r="486" spans="1:21" ht="45" customHeight="1">
      <c r="A486" s="80">
        <v>10834</v>
      </c>
      <c r="B486" s="5" t="s">
        <v>3210</v>
      </c>
      <c r="C486" s="5" t="s">
        <v>3210</v>
      </c>
      <c r="D486" s="5" t="s">
        <v>800</v>
      </c>
      <c r="E486" s="5" t="s">
        <v>801</v>
      </c>
      <c r="F486" s="5" t="s">
        <v>802</v>
      </c>
      <c r="G486" s="5" t="s">
        <v>3171</v>
      </c>
      <c r="H486" s="7" t="s">
        <v>803</v>
      </c>
      <c r="I486" s="7" t="s">
        <v>804</v>
      </c>
      <c r="J486" s="7"/>
      <c r="K486" s="41">
        <v>3750000</v>
      </c>
      <c r="L486" s="41">
        <f>K486*(1.04^18)</f>
        <v>7596811.932669499</v>
      </c>
      <c r="M486" s="5" t="s">
        <v>3482</v>
      </c>
      <c r="N486" s="5" t="s">
        <v>3382</v>
      </c>
      <c r="O486" s="5" t="s">
        <v>3277</v>
      </c>
      <c r="P486" s="5" t="s">
        <v>386</v>
      </c>
      <c r="Q486" s="5"/>
      <c r="R486" s="5" t="s">
        <v>3314</v>
      </c>
      <c r="S486" s="5" t="s">
        <v>3347</v>
      </c>
      <c r="T486" s="105"/>
      <c r="U486" s="105"/>
    </row>
    <row r="487" spans="1:21" ht="45" customHeight="1">
      <c r="A487" s="80">
        <v>10835</v>
      </c>
      <c r="B487" s="5" t="s">
        <v>3210</v>
      </c>
      <c r="C487" s="5" t="s">
        <v>3210</v>
      </c>
      <c r="D487" s="5" t="s">
        <v>2448</v>
      </c>
      <c r="E487" s="5" t="s">
        <v>2418</v>
      </c>
      <c r="F487" s="5" t="s">
        <v>888</v>
      </c>
      <c r="G487" s="5" t="s">
        <v>3170</v>
      </c>
      <c r="H487" s="7" t="s">
        <v>2755</v>
      </c>
      <c r="I487" s="7" t="s">
        <v>141</v>
      </c>
      <c r="J487" s="7"/>
      <c r="K487" s="41">
        <v>10000000</v>
      </c>
      <c r="L487" s="41">
        <f>K487*(1.04^18)</f>
        <v>20258165.15378533</v>
      </c>
      <c r="M487" s="5" t="s">
        <v>3482</v>
      </c>
      <c r="N487" s="5" t="s">
        <v>3382</v>
      </c>
      <c r="O487" s="5" t="s">
        <v>3089</v>
      </c>
      <c r="P487" s="5" t="s">
        <v>385</v>
      </c>
      <c r="Q487" s="5"/>
      <c r="R487" s="5" t="s">
        <v>3314</v>
      </c>
      <c r="S487" s="5" t="s">
        <v>3193</v>
      </c>
      <c r="T487" s="105"/>
      <c r="U487" s="105"/>
    </row>
    <row r="488" spans="1:21" ht="45" customHeight="1">
      <c r="A488" s="80">
        <v>10836</v>
      </c>
      <c r="B488" s="5" t="s">
        <v>3210</v>
      </c>
      <c r="C488" s="5" t="s">
        <v>3210</v>
      </c>
      <c r="D488" s="5" t="s">
        <v>805</v>
      </c>
      <c r="E488" s="5" t="s">
        <v>806</v>
      </c>
      <c r="F488" s="5" t="s">
        <v>802</v>
      </c>
      <c r="G488" s="5" t="s">
        <v>3171</v>
      </c>
      <c r="H488" s="7" t="s">
        <v>2755</v>
      </c>
      <c r="I488" s="7" t="s">
        <v>1259</v>
      </c>
      <c r="J488" s="7"/>
      <c r="K488" s="41">
        <v>5440000</v>
      </c>
      <c r="L488" s="41">
        <f>K488*(1.04^28)</f>
        <v>16312946.056351546</v>
      </c>
      <c r="M488" s="5" t="s">
        <v>3483</v>
      </c>
      <c r="N488" s="5" t="s">
        <v>3382</v>
      </c>
      <c r="O488" s="5" t="s">
        <v>2498</v>
      </c>
      <c r="P488" s="5" t="s">
        <v>385</v>
      </c>
      <c r="Q488" s="5"/>
      <c r="R488" s="5" t="s">
        <v>3314</v>
      </c>
      <c r="S488" s="5" t="s">
        <v>3258</v>
      </c>
      <c r="T488" s="105"/>
      <c r="U488" s="105"/>
    </row>
    <row r="489" spans="1:21" ht="45" customHeight="1">
      <c r="A489" s="80">
        <v>10837</v>
      </c>
      <c r="B489" s="5" t="s">
        <v>3210</v>
      </c>
      <c r="C489" s="5" t="s">
        <v>3210</v>
      </c>
      <c r="D489" s="5" t="s">
        <v>845</v>
      </c>
      <c r="E489" s="5" t="s">
        <v>846</v>
      </c>
      <c r="F489" s="5" t="s">
        <v>847</v>
      </c>
      <c r="G489" s="5" t="s">
        <v>3172</v>
      </c>
      <c r="H489" s="7" t="s">
        <v>2755</v>
      </c>
      <c r="I489" s="7" t="s">
        <v>799</v>
      </c>
      <c r="J489" s="7"/>
      <c r="K489" s="41">
        <v>1500000</v>
      </c>
      <c r="L489" s="41">
        <f>K489*(1.04^28)</f>
        <v>4498054.978773404</v>
      </c>
      <c r="M489" s="5" t="s">
        <v>3483</v>
      </c>
      <c r="N489" s="5" t="s">
        <v>3382</v>
      </c>
      <c r="O489" s="5" t="s">
        <v>3089</v>
      </c>
      <c r="P489" s="5" t="s">
        <v>386</v>
      </c>
      <c r="Q489" s="5"/>
      <c r="R489" s="5" t="s">
        <v>3314</v>
      </c>
      <c r="S489" s="5" t="s">
        <v>3347</v>
      </c>
      <c r="T489" s="105"/>
      <c r="U489" s="105"/>
    </row>
    <row r="490" spans="1:21" ht="45" customHeight="1">
      <c r="A490" s="80">
        <v>10838</v>
      </c>
      <c r="B490" s="5" t="s">
        <v>3210</v>
      </c>
      <c r="C490" s="5" t="s">
        <v>3210</v>
      </c>
      <c r="D490" s="5" t="s">
        <v>807</v>
      </c>
      <c r="E490" s="5" t="s">
        <v>798</v>
      </c>
      <c r="F490" s="5" t="s">
        <v>808</v>
      </c>
      <c r="G490" s="5" t="s">
        <v>3172</v>
      </c>
      <c r="H490" s="7" t="s">
        <v>809</v>
      </c>
      <c r="I490" s="7" t="s">
        <v>799</v>
      </c>
      <c r="J490" s="7"/>
      <c r="K490" s="41">
        <v>2700000</v>
      </c>
      <c r="L490" s="41">
        <f>K490*(1.04^10)</f>
        <v>3996659.5692795306</v>
      </c>
      <c r="M490" s="5" t="s">
        <v>3481</v>
      </c>
      <c r="N490" s="5" t="s">
        <v>3382</v>
      </c>
      <c r="O490" s="5" t="s">
        <v>304</v>
      </c>
      <c r="P490" s="5" t="s">
        <v>386</v>
      </c>
      <c r="Q490" s="5"/>
      <c r="R490" s="5" t="s">
        <v>3314</v>
      </c>
      <c r="S490" s="5" t="s">
        <v>3347</v>
      </c>
      <c r="T490" s="105"/>
      <c r="U490" s="105" t="s">
        <v>3254</v>
      </c>
    </row>
    <row r="491" spans="1:21" ht="45" customHeight="1">
      <c r="A491" s="80">
        <v>10839</v>
      </c>
      <c r="B491" s="5" t="s">
        <v>3210</v>
      </c>
      <c r="C491" s="5" t="s">
        <v>3210</v>
      </c>
      <c r="D491" s="5" t="s">
        <v>810</v>
      </c>
      <c r="E491" s="5" t="s">
        <v>869</v>
      </c>
      <c r="F491" s="5" t="s">
        <v>870</v>
      </c>
      <c r="G491" s="5" t="s">
        <v>3172</v>
      </c>
      <c r="H491" s="7" t="s">
        <v>809</v>
      </c>
      <c r="I491" s="7" t="s">
        <v>799</v>
      </c>
      <c r="J491" s="7"/>
      <c r="K491" s="41">
        <v>4000000</v>
      </c>
      <c r="L491" s="41">
        <f>K491*(1.04^10)</f>
        <v>5920977.139673378</v>
      </c>
      <c r="M491" s="5" t="s">
        <v>3481</v>
      </c>
      <c r="N491" s="5" t="s">
        <v>3382</v>
      </c>
      <c r="O491" s="5" t="s">
        <v>304</v>
      </c>
      <c r="P491" s="5" t="s">
        <v>386</v>
      </c>
      <c r="Q491" s="5"/>
      <c r="R491" s="5" t="s">
        <v>3314</v>
      </c>
      <c r="S491" s="5" t="s">
        <v>3347</v>
      </c>
      <c r="T491" s="105" t="s">
        <v>3254</v>
      </c>
      <c r="U491" s="105"/>
    </row>
    <row r="492" spans="1:21" ht="45" customHeight="1">
      <c r="A492" s="80">
        <v>10840</v>
      </c>
      <c r="B492" s="5" t="s">
        <v>3210</v>
      </c>
      <c r="C492" s="5" t="s">
        <v>3210</v>
      </c>
      <c r="D492" s="5" t="s">
        <v>811</v>
      </c>
      <c r="E492" s="17" t="s">
        <v>3285</v>
      </c>
      <c r="F492" s="17" t="s">
        <v>3285</v>
      </c>
      <c r="G492" s="17" t="s">
        <v>3285</v>
      </c>
      <c r="H492" s="7" t="s">
        <v>2755</v>
      </c>
      <c r="I492" s="7" t="s">
        <v>812</v>
      </c>
      <c r="J492" s="7"/>
      <c r="K492" s="41">
        <v>2000000</v>
      </c>
      <c r="L492" s="41">
        <f>K492*(1.04^18)</f>
        <v>4051633.030757066</v>
      </c>
      <c r="M492" s="5" t="s">
        <v>3482</v>
      </c>
      <c r="N492" s="5" t="s">
        <v>3382</v>
      </c>
      <c r="O492" s="5" t="s">
        <v>3013</v>
      </c>
      <c r="P492" s="5" t="s">
        <v>386</v>
      </c>
      <c r="Q492" s="5"/>
      <c r="R492" s="5" t="s">
        <v>3314</v>
      </c>
      <c r="S492" s="5" t="s">
        <v>3347</v>
      </c>
      <c r="T492" s="105" t="s">
        <v>3254</v>
      </c>
      <c r="U492" s="105" t="s">
        <v>3254</v>
      </c>
    </row>
    <row r="493" spans="1:21" ht="45" customHeight="1">
      <c r="A493" s="80">
        <v>10841</v>
      </c>
      <c r="B493" s="5" t="s">
        <v>3210</v>
      </c>
      <c r="C493" s="5" t="s">
        <v>3210</v>
      </c>
      <c r="D493" s="5" t="s">
        <v>813</v>
      </c>
      <c r="E493" s="17" t="s">
        <v>3285</v>
      </c>
      <c r="F493" s="17" t="s">
        <v>3285</v>
      </c>
      <c r="G493" s="17" t="s">
        <v>3285</v>
      </c>
      <c r="H493" s="7" t="s">
        <v>3274</v>
      </c>
      <c r="I493" s="7" t="s">
        <v>814</v>
      </c>
      <c r="J493" s="7"/>
      <c r="K493" s="41">
        <v>5000000</v>
      </c>
      <c r="L493" s="41">
        <f>K493*(1.04^10)</f>
        <v>7401221.424591723</v>
      </c>
      <c r="M493" s="5" t="s">
        <v>3481</v>
      </c>
      <c r="N493" s="5" t="s">
        <v>3382</v>
      </c>
      <c r="O493" s="5" t="s">
        <v>289</v>
      </c>
      <c r="P493" s="5" t="s">
        <v>385</v>
      </c>
      <c r="Q493" s="5"/>
      <c r="R493" s="5" t="s">
        <v>3314</v>
      </c>
      <c r="S493" s="5" t="s">
        <v>3347</v>
      </c>
      <c r="T493" s="105" t="s">
        <v>3254</v>
      </c>
      <c r="U493" s="105" t="s">
        <v>3254</v>
      </c>
    </row>
    <row r="494" spans="1:21" ht="45" customHeight="1">
      <c r="A494" s="80">
        <v>10842</v>
      </c>
      <c r="B494" s="5" t="s">
        <v>3210</v>
      </c>
      <c r="C494" s="5" t="s">
        <v>3210</v>
      </c>
      <c r="D494" s="5" t="s">
        <v>815</v>
      </c>
      <c r="E494" s="17" t="s">
        <v>3285</v>
      </c>
      <c r="F494" s="17" t="s">
        <v>3285</v>
      </c>
      <c r="G494" s="17" t="s">
        <v>3285</v>
      </c>
      <c r="H494" s="7" t="s">
        <v>3274</v>
      </c>
      <c r="I494" s="7" t="s">
        <v>816</v>
      </c>
      <c r="J494" s="7"/>
      <c r="K494" s="41">
        <v>4000000</v>
      </c>
      <c r="L494" s="41">
        <f>K494*(1.04^18)</f>
        <v>8103266.061514132</v>
      </c>
      <c r="M494" s="5" t="s">
        <v>3482</v>
      </c>
      <c r="N494" s="5" t="s">
        <v>3382</v>
      </c>
      <c r="O494" s="5" t="s">
        <v>3348</v>
      </c>
      <c r="P494" s="5" t="s">
        <v>385</v>
      </c>
      <c r="Q494" s="5"/>
      <c r="R494" s="5" t="s">
        <v>3314</v>
      </c>
      <c r="S494" s="5" t="s">
        <v>3347</v>
      </c>
      <c r="T494" s="105"/>
      <c r="U494" s="105"/>
    </row>
    <row r="495" spans="1:21" ht="45" customHeight="1">
      <c r="A495" s="80">
        <v>10843</v>
      </c>
      <c r="B495" s="5" t="s">
        <v>3210</v>
      </c>
      <c r="C495" s="5" t="s">
        <v>3210</v>
      </c>
      <c r="D495" s="5" t="s">
        <v>817</v>
      </c>
      <c r="E495" s="17" t="s">
        <v>3285</v>
      </c>
      <c r="F495" s="17" t="s">
        <v>3285</v>
      </c>
      <c r="G495" s="17" t="s">
        <v>3285</v>
      </c>
      <c r="H495" s="7" t="s">
        <v>3274</v>
      </c>
      <c r="I495" s="7" t="s">
        <v>816</v>
      </c>
      <c r="J495" s="7"/>
      <c r="K495" s="41">
        <v>10000000</v>
      </c>
      <c r="L495" s="41">
        <f>K495*(1.04^18)</f>
        <v>20258165.15378533</v>
      </c>
      <c r="M495" s="5" t="s">
        <v>3482</v>
      </c>
      <c r="N495" s="5" t="s">
        <v>3382</v>
      </c>
      <c r="O495" s="5" t="s">
        <v>3348</v>
      </c>
      <c r="P495" s="5" t="s">
        <v>385</v>
      </c>
      <c r="Q495" s="5"/>
      <c r="R495" s="5" t="s">
        <v>3314</v>
      </c>
      <c r="S495" s="5" t="s">
        <v>3347</v>
      </c>
      <c r="T495" s="105"/>
      <c r="U495" s="105"/>
    </row>
    <row r="496" spans="1:21" ht="45" customHeight="1">
      <c r="A496" s="80">
        <v>10846</v>
      </c>
      <c r="B496" s="5" t="s">
        <v>3210</v>
      </c>
      <c r="C496" s="5" t="s">
        <v>3229</v>
      </c>
      <c r="D496" s="5" t="s">
        <v>1204</v>
      </c>
      <c r="E496" s="5" t="s">
        <v>818</v>
      </c>
      <c r="F496" s="5" t="s">
        <v>798</v>
      </c>
      <c r="G496" s="5" t="s">
        <v>3173</v>
      </c>
      <c r="H496" s="7" t="s">
        <v>2755</v>
      </c>
      <c r="I496" s="7" t="s">
        <v>132</v>
      </c>
      <c r="J496" s="7"/>
      <c r="K496" s="41">
        <v>42000000</v>
      </c>
      <c r="L496" s="41">
        <f>K496*(1.04^28)</f>
        <v>125945539.40565531</v>
      </c>
      <c r="M496" s="5" t="s">
        <v>3483</v>
      </c>
      <c r="N496" s="5" t="s">
        <v>3382</v>
      </c>
      <c r="O496" s="5" t="s">
        <v>2498</v>
      </c>
      <c r="P496" s="5" t="s">
        <v>385</v>
      </c>
      <c r="Q496" s="5"/>
      <c r="R496" s="5" t="s">
        <v>3314</v>
      </c>
      <c r="S496" s="5" t="s">
        <v>3347</v>
      </c>
      <c r="T496" s="105"/>
      <c r="U496" s="105"/>
    </row>
    <row r="497" spans="1:23" s="66" customFormat="1" ht="45" customHeight="1">
      <c r="A497" s="80">
        <v>10847</v>
      </c>
      <c r="B497" s="5" t="s">
        <v>3210</v>
      </c>
      <c r="C497" s="5" t="s">
        <v>3210</v>
      </c>
      <c r="D497" s="5" t="s">
        <v>819</v>
      </c>
      <c r="E497" s="5" t="s">
        <v>3285</v>
      </c>
      <c r="F497" s="5" t="s">
        <v>3285</v>
      </c>
      <c r="G497" s="5" t="s">
        <v>3285</v>
      </c>
      <c r="H497" s="7" t="s">
        <v>820</v>
      </c>
      <c r="I497" s="7" t="s">
        <v>821</v>
      </c>
      <c r="J497" s="7"/>
      <c r="K497" s="41">
        <v>4550000</v>
      </c>
      <c r="L497" s="41">
        <f>K497*(1.04^18)</f>
        <v>9217465.144972324</v>
      </c>
      <c r="M497" s="5" t="s">
        <v>3482</v>
      </c>
      <c r="N497" s="5" t="s">
        <v>3382</v>
      </c>
      <c r="O497" s="5" t="s">
        <v>3013</v>
      </c>
      <c r="P497" s="5" t="s">
        <v>386</v>
      </c>
      <c r="Q497" s="5"/>
      <c r="R497" s="5" t="s">
        <v>3347</v>
      </c>
      <c r="S497" s="5" t="s">
        <v>3258</v>
      </c>
      <c r="T497" s="105" t="s">
        <v>3254</v>
      </c>
      <c r="U497" s="105"/>
      <c r="V497" s="35"/>
      <c r="W497" s="35"/>
    </row>
    <row r="498" spans="1:21" ht="45" customHeight="1">
      <c r="A498" s="80">
        <v>10848</v>
      </c>
      <c r="B498" s="5" t="s">
        <v>3210</v>
      </c>
      <c r="C498" s="5" t="s">
        <v>3210</v>
      </c>
      <c r="D498" s="5" t="s">
        <v>822</v>
      </c>
      <c r="E498" s="5" t="s">
        <v>3285</v>
      </c>
      <c r="F498" s="5" t="s">
        <v>3285</v>
      </c>
      <c r="G498" s="5" t="s">
        <v>3285</v>
      </c>
      <c r="H498" s="7" t="s">
        <v>823</v>
      </c>
      <c r="I498" s="7" t="s">
        <v>824</v>
      </c>
      <c r="J498" s="7"/>
      <c r="K498" s="41">
        <v>5000000</v>
      </c>
      <c r="L498" s="41">
        <f>K498*(1.04^18)</f>
        <v>10129082.576892665</v>
      </c>
      <c r="M498" s="5" t="s">
        <v>3482</v>
      </c>
      <c r="N498" s="5" t="s">
        <v>3382</v>
      </c>
      <c r="O498" s="5" t="s">
        <v>764</v>
      </c>
      <c r="P498" s="5" t="s">
        <v>386</v>
      </c>
      <c r="Q498" s="5"/>
      <c r="R498" s="5" t="s">
        <v>3347</v>
      </c>
      <c r="S498" s="5" t="s">
        <v>3258</v>
      </c>
      <c r="T498" s="105"/>
      <c r="U498" s="105"/>
    </row>
    <row r="499" spans="1:21" ht="45" customHeight="1">
      <c r="A499" s="80">
        <v>10849</v>
      </c>
      <c r="B499" s="5" t="s">
        <v>3210</v>
      </c>
      <c r="C499" s="5" t="s">
        <v>3210</v>
      </c>
      <c r="D499" s="5" t="s">
        <v>825</v>
      </c>
      <c r="E499" s="5" t="s">
        <v>3285</v>
      </c>
      <c r="F499" s="5" t="s">
        <v>3285</v>
      </c>
      <c r="G499" s="5" t="s">
        <v>3285</v>
      </c>
      <c r="H499" s="7" t="s">
        <v>826</v>
      </c>
      <c r="I499" s="7" t="s">
        <v>827</v>
      </c>
      <c r="J499" s="7"/>
      <c r="K499" s="41">
        <v>2000000</v>
      </c>
      <c r="L499" s="41">
        <f>K499*(1.04^18)</f>
        <v>4051633.030757066</v>
      </c>
      <c r="M499" s="5" t="s">
        <v>3482</v>
      </c>
      <c r="N499" s="5" t="s">
        <v>3382</v>
      </c>
      <c r="O499" s="5" t="s">
        <v>3013</v>
      </c>
      <c r="P499" s="5" t="s">
        <v>386</v>
      </c>
      <c r="Q499" s="5"/>
      <c r="R499" s="5" t="s">
        <v>3258</v>
      </c>
      <c r="S499" s="5"/>
      <c r="T499" s="105" t="s">
        <v>3254</v>
      </c>
      <c r="U499" s="105"/>
    </row>
    <row r="500" spans="1:21" ht="45" customHeight="1">
      <c r="A500" s="80">
        <v>10850</v>
      </c>
      <c r="B500" s="5" t="s">
        <v>3210</v>
      </c>
      <c r="C500" s="5" t="s">
        <v>3210</v>
      </c>
      <c r="D500" s="5" t="s">
        <v>142</v>
      </c>
      <c r="E500" s="5" t="s">
        <v>828</v>
      </c>
      <c r="F500" s="5" t="s">
        <v>829</v>
      </c>
      <c r="G500" s="80" t="s">
        <v>3348</v>
      </c>
      <c r="H500" s="7" t="s">
        <v>830</v>
      </c>
      <c r="I500" s="7" t="s">
        <v>831</v>
      </c>
      <c r="J500" s="7"/>
      <c r="K500" s="41">
        <v>1000000</v>
      </c>
      <c r="L500" s="41">
        <f>K500*(1.04^18)</f>
        <v>2025816.515378533</v>
      </c>
      <c r="M500" s="5" t="s">
        <v>3482</v>
      </c>
      <c r="N500" s="5" t="s">
        <v>3382</v>
      </c>
      <c r="O500" s="5" t="s">
        <v>2498</v>
      </c>
      <c r="P500" s="5" t="s">
        <v>385</v>
      </c>
      <c r="Q500" s="5"/>
      <c r="R500" s="5" t="s">
        <v>3431</v>
      </c>
      <c r="S500" s="5"/>
      <c r="T500" s="105"/>
      <c r="U500" s="105" t="s">
        <v>3254</v>
      </c>
    </row>
    <row r="501" spans="1:21" ht="45" customHeight="1">
      <c r="A501" s="80">
        <v>10851</v>
      </c>
      <c r="B501" s="5" t="s">
        <v>3210</v>
      </c>
      <c r="C501" s="5" t="s">
        <v>3210</v>
      </c>
      <c r="D501" s="5" t="s">
        <v>832</v>
      </c>
      <c r="E501" s="5" t="s">
        <v>833</v>
      </c>
      <c r="F501" s="5" t="s">
        <v>834</v>
      </c>
      <c r="G501" s="80" t="s">
        <v>3348</v>
      </c>
      <c r="H501" s="7" t="s">
        <v>830</v>
      </c>
      <c r="I501" s="7" t="s">
        <v>831</v>
      </c>
      <c r="J501" s="7"/>
      <c r="K501" s="41">
        <v>5520000</v>
      </c>
      <c r="L501" s="41">
        <f>K501*(1.04^18)</f>
        <v>11182507.164889501</v>
      </c>
      <c r="M501" s="5" t="s">
        <v>3482</v>
      </c>
      <c r="N501" s="5" t="s">
        <v>3382</v>
      </c>
      <c r="O501" s="5" t="s">
        <v>2498</v>
      </c>
      <c r="P501" s="5" t="s">
        <v>385</v>
      </c>
      <c r="Q501" s="5"/>
      <c r="R501" s="5" t="s">
        <v>3431</v>
      </c>
      <c r="S501" s="5"/>
      <c r="T501" s="105"/>
      <c r="U501" s="105" t="s">
        <v>3254</v>
      </c>
    </row>
    <row r="502" spans="1:21" ht="45" customHeight="1">
      <c r="A502" s="80">
        <v>10852</v>
      </c>
      <c r="B502" s="5" t="s">
        <v>3223</v>
      </c>
      <c r="C502" s="5"/>
      <c r="D502" s="5" t="s">
        <v>365</v>
      </c>
      <c r="E502" s="5" t="s">
        <v>3532</v>
      </c>
      <c r="F502" s="5" t="s">
        <v>366</v>
      </c>
      <c r="G502" s="80" t="s">
        <v>3170</v>
      </c>
      <c r="H502" s="7" t="s">
        <v>367</v>
      </c>
      <c r="I502" s="7" t="s">
        <v>368</v>
      </c>
      <c r="J502" s="7"/>
      <c r="K502" s="41">
        <v>2500000</v>
      </c>
      <c r="L502" s="41">
        <f>K502*(1.04^10)</f>
        <v>3700610.7122958614</v>
      </c>
      <c r="M502" s="5" t="s">
        <v>3481</v>
      </c>
      <c r="N502" s="5" t="s">
        <v>3382</v>
      </c>
      <c r="O502" s="5" t="s">
        <v>369</v>
      </c>
      <c r="P502" s="5" t="s">
        <v>385</v>
      </c>
      <c r="Q502" s="5"/>
      <c r="R502" s="5" t="s">
        <v>3193</v>
      </c>
      <c r="S502" s="5" t="s">
        <v>3314</v>
      </c>
      <c r="T502" s="105" t="s">
        <v>3254</v>
      </c>
      <c r="U502" s="105"/>
    </row>
    <row r="503" spans="1:21" ht="45" customHeight="1">
      <c r="A503" s="80">
        <v>10853</v>
      </c>
      <c r="B503" s="5" t="s">
        <v>3223</v>
      </c>
      <c r="C503" s="5" t="s">
        <v>3223</v>
      </c>
      <c r="D503" s="5" t="s">
        <v>370</v>
      </c>
      <c r="E503" s="5" t="s">
        <v>371</v>
      </c>
      <c r="F503" s="5" t="s">
        <v>372</v>
      </c>
      <c r="G503" s="80" t="s">
        <v>3175</v>
      </c>
      <c r="H503" s="7" t="s">
        <v>373</v>
      </c>
      <c r="I503" s="7" t="s">
        <v>374</v>
      </c>
      <c r="J503" s="7"/>
      <c r="K503" s="41">
        <v>6500000</v>
      </c>
      <c r="L503" s="41">
        <f>K503*(1.04^10)</f>
        <v>9621587.85196924</v>
      </c>
      <c r="M503" s="5" t="s">
        <v>3481</v>
      </c>
      <c r="N503" s="5" t="s">
        <v>3382</v>
      </c>
      <c r="O503" s="5" t="s">
        <v>369</v>
      </c>
      <c r="P503" s="5" t="s">
        <v>386</v>
      </c>
      <c r="Q503" s="5"/>
      <c r="R503" s="5" t="s">
        <v>3193</v>
      </c>
      <c r="S503" s="5" t="s">
        <v>3314</v>
      </c>
      <c r="T503" s="105" t="s">
        <v>3254</v>
      </c>
      <c r="U503" s="105"/>
    </row>
    <row r="504" spans="1:21" ht="45" customHeight="1">
      <c r="A504" s="80">
        <v>10854</v>
      </c>
      <c r="B504" s="5" t="s">
        <v>3225</v>
      </c>
      <c r="C504" s="5" t="s">
        <v>375</v>
      </c>
      <c r="D504" s="5" t="s">
        <v>3567</v>
      </c>
      <c r="E504" s="5" t="s">
        <v>376</v>
      </c>
      <c r="F504" s="5" t="s">
        <v>377</v>
      </c>
      <c r="G504" s="80" t="s">
        <v>378</v>
      </c>
      <c r="H504" s="7" t="s">
        <v>379</v>
      </c>
      <c r="I504" s="7" t="s">
        <v>380</v>
      </c>
      <c r="J504" s="7"/>
      <c r="K504" s="41">
        <v>3000000</v>
      </c>
      <c r="L504" s="41">
        <f>K504*(1.04^10)</f>
        <v>4440732.854755034</v>
      </c>
      <c r="M504" s="5" t="s">
        <v>3481</v>
      </c>
      <c r="N504" s="5" t="s">
        <v>3382</v>
      </c>
      <c r="O504" s="5" t="s">
        <v>2383</v>
      </c>
      <c r="P504" s="5" t="s">
        <v>385</v>
      </c>
      <c r="Q504" s="5"/>
      <c r="R504" s="5" t="s">
        <v>3431</v>
      </c>
      <c r="S504" s="5" t="s">
        <v>3258</v>
      </c>
      <c r="T504" s="105" t="s">
        <v>3254</v>
      </c>
      <c r="U504" s="105"/>
    </row>
    <row r="505" spans="1:21" ht="45" customHeight="1">
      <c r="A505" s="80">
        <v>10855</v>
      </c>
      <c r="B505" s="5" t="s">
        <v>3225</v>
      </c>
      <c r="C505" s="5"/>
      <c r="D505" s="5" t="s">
        <v>216</v>
      </c>
      <c r="E505" s="5" t="s">
        <v>217</v>
      </c>
      <c r="F505" s="5" t="s">
        <v>218</v>
      </c>
      <c r="G505" s="80" t="s">
        <v>3285</v>
      </c>
      <c r="H505" s="7" t="s">
        <v>219</v>
      </c>
      <c r="I505" s="7" t="s">
        <v>220</v>
      </c>
      <c r="J505" s="7"/>
      <c r="K505" s="77">
        <v>67500000</v>
      </c>
      <c r="L505" s="77">
        <f>((K505/3)*(1.04^5))+((K505/3)*(1.04^14))+((K505/3)*(1.04^23))</f>
        <v>121793510.0962789</v>
      </c>
      <c r="M505" s="5" t="s">
        <v>2922</v>
      </c>
      <c r="N505" s="5" t="s">
        <v>3088</v>
      </c>
      <c r="O505" s="5" t="s">
        <v>3348</v>
      </c>
      <c r="P505" s="5" t="s">
        <v>386</v>
      </c>
      <c r="Q505" s="5"/>
      <c r="R505" s="5" t="s">
        <v>3312</v>
      </c>
      <c r="S505" s="5" t="s">
        <v>3347</v>
      </c>
      <c r="T505" s="105" t="s">
        <v>3254</v>
      </c>
      <c r="U505" s="105" t="s">
        <v>3254</v>
      </c>
    </row>
    <row r="506" spans="1:21" ht="45" customHeight="1">
      <c r="A506" s="80">
        <v>10856</v>
      </c>
      <c r="B506" s="5" t="s">
        <v>3208</v>
      </c>
      <c r="C506" s="5"/>
      <c r="D506" s="5" t="s">
        <v>2471</v>
      </c>
      <c r="E506" s="5" t="s">
        <v>2472</v>
      </c>
      <c r="F506" s="5"/>
      <c r="G506" s="5" t="s">
        <v>3171</v>
      </c>
      <c r="H506" s="7" t="s">
        <v>2473</v>
      </c>
      <c r="I506" s="7" t="s">
        <v>2474</v>
      </c>
      <c r="J506" s="5"/>
      <c r="K506" s="41">
        <v>656452</v>
      </c>
      <c r="L506" s="41">
        <f>K506*(1.04^18)</f>
        <v>1329851.3031532688</v>
      </c>
      <c r="M506" s="26" t="s">
        <v>3482</v>
      </c>
      <c r="N506" s="5" t="s">
        <v>3088</v>
      </c>
      <c r="O506" s="26" t="s">
        <v>3417</v>
      </c>
      <c r="P506" s="26" t="s">
        <v>386</v>
      </c>
      <c r="Q506" s="26"/>
      <c r="R506" s="26" t="s">
        <v>3314</v>
      </c>
      <c r="S506" s="26" t="s">
        <v>3347</v>
      </c>
      <c r="T506" s="105" t="s">
        <v>3254</v>
      </c>
      <c r="U506" s="105" t="s">
        <v>3254</v>
      </c>
    </row>
    <row r="507" spans="1:21" ht="45" customHeight="1">
      <c r="A507" s="80">
        <v>10860</v>
      </c>
      <c r="B507" s="5" t="s">
        <v>3208</v>
      </c>
      <c r="C507" s="5" t="s">
        <v>3208</v>
      </c>
      <c r="D507" s="5" t="s">
        <v>2482</v>
      </c>
      <c r="E507" s="5" t="s">
        <v>2682</v>
      </c>
      <c r="F507" s="5" t="s">
        <v>2686</v>
      </c>
      <c r="G507" s="5" t="s">
        <v>3175</v>
      </c>
      <c r="H507" s="7" t="s">
        <v>2483</v>
      </c>
      <c r="I507" s="7" t="s">
        <v>2483</v>
      </c>
      <c r="J507" s="5"/>
      <c r="K507" s="41">
        <v>10703002</v>
      </c>
      <c r="L507" s="41">
        <f>K507*(1.04^10)</f>
        <v>15843057.541969612</v>
      </c>
      <c r="M507" s="26" t="s">
        <v>3481</v>
      </c>
      <c r="N507" s="5" t="s">
        <v>3088</v>
      </c>
      <c r="O507" s="26" t="s">
        <v>3089</v>
      </c>
      <c r="P507" s="26" t="s">
        <v>386</v>
      </c>
      <c r="Q507" s="26"/>
      <c r="R507" s="26" t="s">
        <v>3314</v>
      </c>
      <c r="S507" s="26" t="s">
        <v>3347</v>
      </c>
      <c r="T507" s="105"/>
      <c r="U507" s="105"/>
    </row>
    <row r="508" spans="1:21" ht="45" customHeight="1">
      <c r="A508" s="80">
        <v>10861</v>
      </c>
      <c r="B508" s="5" t="s">
        <v>3208</v>
      </c>
      <c r="C508" s="5" t="s">
        <v>3208</v>
      </c>
      <c r="D508" s="5" t="s">
        <v>2482</v>
      </c>
      <c r="E508" s="5" t="s">
        <v>2686</v>
      </c>
      <c r="F508" s="5" t="s">
        <v>2538</v>
      </c>
      <c r="G508" s="5" t="s">
        <v>3175</v>
      </c>
      <c r="H508" s="7" t="s">
        <v>2483</v>
      </c>
      <c r="I508" s="7" t="s">
        <v>2483</v>
      </c>
      <c r="J508" s="5"/>
      <c r="K508" s="41">
        <v>10368393</v>
      </c>
      <c r="L508" s="41">
        <f>K508*(1.04^10)</f>
        <v>15347754.48203737</v>
      </c>
      <c r="M508" s="26" t="s">
        <v>3481</v>
      </c>
      <c r="N508" s="5" t="s">
        <v>3088</v>
      </c>
      <c r="O508" s="26" t="s">
        <v>3089</v>
      </c>
      <c r="P508" s="26" t="s">
        <v>386</v>
      </c>
      <c r="Q508" s="26"/>
      <c r="R508" s="26" t="s">
        <v>3314</v>
      </c>
      <c r="S508" s="26" t="s">
        <v>3347</v>
      </c>
      <c r="T508" s="105"/>
      <c r="U508" s="105" t="s">
        <v>3254</v>
      </c>
    </row>
    <row r="509" spans="1:21" ht="45" customHeight="1">
      <c r="A509" s="80">
        <v>10862</v>
      </c>
      <c r="B509" s="5" t="s">
        <v>3208</v>
      </c>
      <c r="C509" s="5" t="s">
        <v>3208</v>
      </c>
      <c r="D509" s="5" t="s">
        <v>2484</v>
      </c>
      <c r="E509" s="5" t="s">
        <v>2538</v>
      </c>
      <c r="F509" s="5" t="s">
        <v>2485</v>
      </c>
      <c r="G509" s="5" t="s">
        <v>3175</v>
      </c>
      <c r="H509" s="7" t="s">
        <v>2486</v>
      </c>
      <c r="I509" s="7" t="s">
        <v>2487</v>
      </c>
      <c r="J509" s="5"/>
      <c r="K509" s="41">
        <v>9991393</v>
      </c>
      <c r="L509" s="41">
        <f>K509*(1.04^10)</f>
        <v>14789702.386623153</v>
      </c>
      <c r="M509" s="26" t="s">
        <v>3481</v>
      </c>
      <c r="N509" s="5" t="s">
        <v>3088</v>
      </c>
      <c r="O509" s="26" t="s">
        <v>3417</v>
      </c>
      <c r="P509" s="26" t="s">
        <v>386</v>
      </c>
      <c r="Q509" s="26"/>
      <c r="R509" s="26" t="s">
        <v>3314</v>
      </c>
      <c r="S509" s="26" t="s">
        <v>3347</v>
      </c>
      <c r="T509" s="105"/>
      <c r="U509" s="105" t="s">
        <v>3254</v>
      </c>
    </row>
    <row r="510" spans="1:21" ht="45" customHeight="1">
      <c r="A510" s="80">
        <v>10863</v>
      </c>
      <c r="B510" s="16" t="s">
        <v>3229</v>
      </c>
      <c r="C510" s="16" t="s">
        <v>3229</v>
      </c>
      <c r="D510" s="16" t="s">
        <v>2504</v>
      </c>
      <c r="E510" s="27" t="s">
        <v>2505</v>
      </c>
      <c r="F510" s="5" t="s">
        <v>3285</v>
      </c>
      <c r="G510" s="16" t="s">
        <v>3172</v>
      </c>
      <c r="H510" s="18" t="s">
        <v>2425</v>
      </c>
      <c r="I510" s="18" t="s">
        <v>2426</v>
      </c>
      <c r="J510" s="18"/>
      <c r="K510" s="90">
        <v>32200000</v>
      </c>
      <c r="L510" s="41">
        <f>K510*(1.04^18)</f>
        <v>65231291.79518876</v>
      </c>
      <c r="M510" s="5" t="s">
        <v>3482</v>
      </c>
      <c r="N510" s="5" t="s">
        <v>3088</v>
      </c>
      <c r="O510" s="5" t="s">
        <v>3089</v>
      </c>
      <c r="P510" s="5" t="s">
        <v>385</v>
      </c>
      <c r="Q510" s="5"/>
      <c r="R510" s="5" t="s">
        <v>3193</v>
      </c>
      <c r="S510" s="5" t="s">
        <v>3313</v>
      </c>
      <c r="T510" s="105" t="s">
        <v>3254</v>
      </c>
      <c r="U510" s="105"/>
    </row>
    <row r="511" spans="1:21" ht="45" customHeight="1">
      <c r="A511" s="80">
        <v>10864</v>
      </c>
      <c r="B511" s="16" t="s">
        <v>3229</v>
      </c>
      <c r="C511" s="16" t="s">
        <v>3229</v>
      </c>
      <c r="D511" s="27" t="s">
        <v>2427</v>
      </c>
      <c r="E511" s="16" t="s">
        <v>2428</v>
      </c>
      <c r="F511" s="16" t="s">
        <v>2429</v>
      </c>
      <c r="G511" s="17" t="s">
        <v>3530</v>
      </c>
      <c r="H511" s="18" t="s">
        <v>2430</v>
      </c>
      <c r="I511" s="18" t="s">
        <v>2427</v>
      </c>
      <c r="J511" s="18"/>
      <c r="K511" s="90">
        <v>29500000</v>
      </c>
      <c r="L511" s="41">
        <f>K511*(1.04^18)</f>
        <v>59761587.203666724</v>
      </c>
      <c r="M511" s="5" t="s">
        <v>3482</v>
      </c>
      <c r="N511" s="5" t="s">
        <v>3088</v>
      </c>
      <c r="O511" s="5" t="s">
        <v>3310</v>
      </c>
      <c r="P511" s="5" t="s">
        <v>385</v>
      </c>
      <c r="Q511" s="5"/>
      <c r="R511" s="5" t="s">
        <v>3313</v>
      </c>
      <c r="S511" s="5" t="s">
        <v>3314</v>
      </c>
      <c r="T511" s="105"/>
      <c r="U511" s="105"/>
    </row>
    <row r="512" spans="1:21" ht="45" customHeight="1">
      <c r="A512" s="80">
        <v>10865</v>
      </c>
      <c r="B512" s="16" t="s">
        <v>3229</v>
      </c>
      <c r="C512" s="16" t="s">
        <v>3229</v>
      </c>
      <c r="D512" s="27" t="s">
        <v>2431</v>
      </c>
      <c r="E512" s="27" t="s">
        <v>2432</v>
      </c>
      <c r="F512" s="5"/>
      <c r="G512" s="16" t="s">
        <v>3530</v>
      </c>
      <c r="H512" s="18" t="s">
        <v>2433</v>
      </c>
      <c r="I512" s="18" t="s">
        <v>2434</v>
      </c>
      <c r="J512" s="18"/>
      <c r="K512" s="90">
        <v>10500000</v>
      </c>
      <c r="L512" s="41">
        <f aca="true" t="shared" si="18" ref="L512:L519">K512*(1.04^10)</f>
        <v>15542564.991642619</v>
      </c>
      <c r="M512" s="5" t="s">
        <v>3481</v>
      </c>
      <c r="N512" s="5" t="s">
        <v>3088</v>
      </c>
      <c r="O512" s="5" t="s">
        <v>298</v>
      </c>
      <c r="P512" s="5" t="s">
        <v>385</v>
      </c>
      <c r="Q512" s="5"/>
      <c r="R512" s="5" t="s">
        <v>3313</v>
      </c>
      <c r="S512" s="5" t="s">
        <v>3193</v>
      </c>
      <c r="T512" s="105" t="s">
        <v>3254</v>
      </c>
      <c r="U512" s="105"/>
    </row>
    <row r="513" spans="1:23" ht="45" customHeight="1">
      <c r="A513" s="80">
        <v>10867</v>
      </c>
      <c r="B513" s="16" t="s">
        <v>3229</v>
      </c>
      <c r="C513" s="16" t="s">
        <v>3229</v>
      </c>
      <c r="D513" s="16" t="s">
        <v>2440</v>
      </c>
      <c r="E513" s="16" t="s">
        <v>2856</v>
      </c>
      <c r="F513" s="16" t="s">
        <v>2441</v>
      </c>
      <c r="G513" s="16" t="s">
        <v>3530</v>
      </c>
      <c r="H513" s="18" t="s">
        <v>2442</v>
      </c>
      <c r="I513" s="18" t="s">
        <v>143</v>
      </c>
      <c r="J513" s="18"/>
      <c r="K513" s="90">
        <v>30000000</v>
      </c>
      <c r="L513" s="41">
        <f t="shared" si="18"/>
        <v>44407328.547550336</v>
      </c>
      <c r="M513" s="5" t="s">
        <v>3481</v>
      </c>
      <c r="N513" s="5" t="s">
        <v>3088</v>
      </c>
      <c r="O513" s="5" t="s">
        <v>3195</v>
      </c>
      <c r="P513" s="5" t="s">
        <v>386</v>
      </c>
      <c r="Q513" s="5"/>
      <c r="R513" s="5" t="s">
        <v>3193</v>
      </c>
      <c r="S513" s="5" t="s">
        <v>3313</v>
      </c>
      <c r="T513" s="105"/>
      <c r="U513" s="105"/>
      <c r="V513" s="5"/>
      <c r="W513" s="5"/>
    </row>
    <row r="514" spans="1:37" s="5" customFormat="1" ht="49.5">
      <c r="A514" s="80">
        <v>10869</v>
      </c>
      <c r="B514" s="100" t="s">
        <v>3229</v>
      </c>
      <c r="C514" s="16" t="s">
        <v>3229</v>
      </c>
      <c r="D514" s="27" t="s">
        <v>144</v>
      </c>
      <c r="E514" s="27" t="s">
        <v>3293</v>
      </c>
      <c r="F514" s="16" t="s">
        <v>10</v>
      </c>
      <c r="G514" s="16" t="s">
        <v>3530</v>
      </c>
      <c r="H514" s="18" t="s">
        <v>2443</v>
      </c>
      <c r="I514" s="18" t="s">
        <v>11</v>
      </c>
      <c r="J514" s="18"/>
      <c r="K514" s="90">
        <v>150000000</v>
      </c>
      <c r="L514" s="41">
        <f t="shared" si="18"/>
        <v>222036642.7377517</v>
      </c>
      <c r="M514" s="5" t="s">
        <v>3481</v>
      </c>
      <c r="N514" s="5" t="s">
        <v>3088</v>
      </c>
      <c r="O514" s="5" t="s">
        <v>2498</v>
      </c>
      <c r="P514" s="5" t="s">
        <v>385</v>
      </c>
      <c r="R514" s="5" t="s">
        <v>3313</v>
      </c>
      <c r="S514" s="5" t="s">
        <v>3193</v>
      </c>
      <c r="T514" s="105" t="s">
        <v>3254</v>
      </c>
      <c r="U514" s="105" t="s">
        <v>3254</v>
      </c>
      <c r="V514" s="35"/>
      <c r="W514" s="35"/>
      <c r="Z514" s="11"/>
      <c r="AA514" s="11"/>
      <c r="AB514" s="11"/>
      <c r="AC514" s="11"/>
      <c r="AD514" s="11"/>
      <c r="AE514" s="67"/>
      <c r="AG514" s="11"/>
      <c r="AH514" s="11"/>
      <c r="AI514" s="68"/>
      <c r="AK514" s="55"/>
    </row>
    <row r="515" spans="1:21" ht="45" customHeight="1">
      <c r="A515" s="80">
        <v>10872</v>
      </c>
      <c r="B515" s="16" t="s">
        <v>3229</v>
      </c>
      <c r="C515" s="16" t="s">
        <v>3229</v>
      </c>
      <c r="D515" s="27" t="s">
        <v>145</v>
      </c>
      <c r="E515" s="27" t="s">
        <v>3293</v>
      </c>
      <c r="F515" s="16" t="s">
        <v>2445</v>
      </c>
      <c r="G515" s="16" t="s">
        <v>3530</v>
      </c>
      <c r="H515" s="18" t="s">
        <v>2446</v>
      </c>
      <c r="I515" s="18" t="s">
        <v>146</v>
      </c>
      <c r="J515" s="18"/>
      <c r="K515" s="90">
        <v>9700000</v>
      </c>
      <c r="L515" s="41">
        <f t="shared" si="18"/>
        <v>14358369.563707942</v>
      </c>
      <c r="M515" s="5" t="s">
        <v>3481</v>
      </c>
      <c r="N515" s="5" t="s">
        <v>3088</v>
      </c>
      <c r="O515" s="5" t="s">
        <v>2498</v>
      </c>
      <c r="P515" s="5" t="s">
        <v>385</v>
      </c>
      <c r="Q515" s="5"/>
      <c r="R515" s="5" t="s">
        <v>3313</v>
      </c>
      <c r="S515" s="5" t="s">
        <v>3193</v>
      </c>
      <c r="T515" s="105" t="s">
        <v>3254</v>
      </c>
      <c r="U515" s="105"/>
    </row>
    <row r="516" spans="1:21" ht="45" customHeight="1">
      <c r="A516" s="80">
        <v>10873</v>
      </c>
      <c r="B516" s="16" t="s">
        <v>3229</v>
      </c>
      <c r="C516" s="16" t="s">
        <v>3229</v>
      </c>
      <c r="D516" s="27" t="s">
        <v>2447</v>
      </c>
      <c r="E516" s="16" t="s">
        <v>2448</v>
      </c>
      <c r="F516" s="16" t="s">
        <v>2449</v>
      </c>
      <c r="G516" s="16" t="s">
        <v>3173</v>
      </c>
      <c r="H516" s="18" t="s">
        <v>2450</v>
      </c>
      <c r="I516" s="18" t="s">
        <v>2451</v>
      </c>
      <c r="J516" s="18"/>
      <c r="K516" s="90">
        <v>36119034</v>
      </c>
      <c r="L516" s="41">
        <f t="shared" si="18"/>
        <v>53464993.65527137</v>
      </c>
      <c r="M516" s="5" t="s">
        <v>3481</v>
      </c>
      <c r="N516" s="5" t="s">
        <v>3088</v>
      </c>
      <c r="O516" s="5" t="s">
        <v>3417</v>
      </c>
      <c r="P516" s="5" t="s">
        <v>385</v>
      </c>
      <c r="Q516" s="5"/>
      <c r="R516" s="5" t="s">
        <v>3313</v>
      </c>
      <c r="S516" s="5" t="s">
        <v>3193</v>
      </c>
      <c r="T516" s="105"/>
      <c r="U516" s="105"/>
    </row>
    <row r="517" spans="1:21" ht="45" customHeight="1">
      <c r="A517" s="80">
        <v>10874</v>
      </c>
      <c r="B517" s="16" t="s">
        <v>3229</v>
      </c>
      <c r="C517" s="16" t="s">
        <v>3229</v>
      </c>
      <c r="D517" s="27" t="s">
        <v>2452</v>
      </c>
      <c r="E517" s="27" t="s">
        <v>2453</v>
      </c>
      <c r="F517" s="27" t="s">
        <v>2454</v>
      </c>
      <c r="G517" s="16" t="s">
        <v>3530</v>
      </c>
      <c r="H517" s="18" t="s">
        <v>2455</v>
      </c>
      <c r="I517" s="18" t="s">
        <v>2456</v>
      </c>
      <c r="J517" s="18"/>
      <c r="K517" s="90">
        <v>46000000</v>
      </c>
      <c r="L517" s="41">
        <f t="shared" si="18"/>
        <v>68091237.10624385</v>
      </c>
      <c r="M517" s="5" t="s">
        <v>3481</v>
      </c>
      <c r="N517" s="5" t="s">
        <v>3088</v>
      </c>
      <c r="O517" s="5" t="s">
        <v>2498</v>
      </c>
      <c r="P517" s="5" t="s">
        <v>385</v>
      </c>
      <c r="Q517" s="5"/>
      <c r="R517" s="5" t="s">
        <v>3193</v>
      </c>
      <c r="S517" s="5" t="s">
        <v>3313</v>
      </c>
      <c r="T517" s="105"/>
      <c r="U517" s="105" t="s">
        <v>3254</v>
      </c>
    </row>
    <row r="518" spans="1:21" ht="45" customHeight="1">
      <c r="A518" s="80">
        <v>10875</v>
      </c>
      <c r="B518" s="16" t="s">
        <v>3229</v>
      </c>
      <c r="C518" s="16" t="s">
        <v>3229</v>
      </c>
      <c r="D518" s="27" t="s">
        <v>2390</v>
      </c>
      <c r="E518" s="27" t="s">
        <v>2391</v>
      </c>
      <c r="F518" s="27" t="s">
        <v>2392</v>
      </c>
      <c r="G518" s="16" t="s">
        <v>3173</v>
      </c>
      <c r="H518" s="18" t="s">
        <v>2393</v>
      </c>
      <c r="I518" s="18" t="s">
        <v>2394</v>
      </c>
      <c r="J518" s="18"/>
      <c r="K518" s="90">
        <v>79600000</v>
      </c>
      <c r="L518" s="41">
        <f t="shared" si="18"/>
        <v>117827445.07950023</v>
      </c>
      <c r="M518" s="5" t="s">
        <v>3481</v>
      </c>
      <c r="N518" s="5" t="s">
        <v>3088</v>
      </c>
      <c r="O518" s="5" t="s">
        <v>3013</v>
      </c>
      <c r="P518" s="5" t="s">
        <v>385</v>
      </c>
      <c r="Q518" s="5"/>
      <c r="R518" s="5" t="s">
        <v>3313</v>
      </c>
      <c r="S518" s="5" t="s">
        <v>3193</v>
      </c>
      <c r="T518" s="105"/>
      <c r="U518" s="105"/>
    </row>
    <row r="519" spans="1:21" ht="45" customHeight="1">
      <c r="A519" s="80">
        <v>10876</v>
      </c>
      <c r="B519" s="16" t="s">
        <v>3229</v>
      </c>
      <c r="C519" s="16" t="s">
        <v>3229</v>
      </c>
      <c r="D519" s="27" t="s">
        <v>2395</v>
      </c>
      <c r="E519" s="5" t="s">
        <v>2396</v>
      </c>
      <c r="F519" s="5" t="s">
        <v>2397</v>
      </c>
      <c r="G519" s="5" t="s">
        <v>3530</v>
      </c>
      <c r="H519" s="7" t="s">
        <v>2398</v>
      </c>
      <c r="I519" s="7" t="s">
        <v>2399</v>
      </c>
      <c r="J519" s="7"/>
      <c r="K519" s="90">
        <v>13000000</v>
      </c>
      <c r="L519" s="41">
        <f t="shared" si="18"/>
        <v>19243175.70393848</v>
      </c>
      <c r="M519" s="5" t="s">
        <v>3481</v>
      </c>
      <c r="N519" s="5" t="s">
        <v>3088</v>
      </c>
      <c r="O519" s="5" t="s">
        <v>3013</v>
      </c>
      <c r="P519" s="5" t="s">
        <v>385</v>
      </c>
      <c r="Q519" s="5"/>
      <c r="R519" s="5" t="s">
        <v>3313</v>
      </c>
      <c r="S519" s="5" t="s">
        <v>3193</v>
      </c>
      <c r="T519" s="105"/>
      <c r="U519" s="105" t="s">
        <v>3254</v>
      </c>
    </row>
    <row r="520" spans="1:21" ht="45" customHeight="1">
      <c r="A520" s="80">
        <v>10884</v>
      </c>
      <c r="B520" s="16" t="s">
        <v>3229</v>
      </c>
      <c r="C520" s="16" t="s">
        <v>3229</v>
      </c>
      <c r="D520" s="16" t="s">
        <v>2400</v>
      </c>
      <c r="E520" s="16" t="s">
        <v>2856</v>
      </c>
      <c r="F520" s="16" t="s">
        <v>2441</v>
      </c>
      <c r="G520" s="16" t="s">
        <v>3530</v>
      </c>
      <c r="H520" s="18" t="s">
        <v>2442</v>
      </c>
      <c r="I520" s="18" t="s">
        <v>2401</v>
      </c>
      <c r="J520" s="18"/>
      <c r="K520" s="90">
        <v>20000000</v>
      </c>
      <c r="L520" s="41">
        <f>K520*(1.04^18)</f>
        <v>40516330.30757066</v>
      </c>
      <c r="M520" s="5" t="s">
        <v>3482</v>
      </c>
      <c r="N520" s="5" t="s">
        <v>3088</v>
      </c>
      <c r="O520" s="5" t="s">
        <v>3195</v>
      </c>
      <c r="P520" s="5" t="s">
        <v>386</v>
      </c>
      <c r="Q520" s="5"/>
      <c r="R520" s="5" t="s">
        <v>3313</v>
      </c>
      <c r="S520" s="5" t="s">
        <v>3313</v>
      </c>
      <c r="T520" s="105" t="s">
        <v>3254</v>
      </c>
      <c r="U520" s="105"/>
    </row>
    <row r="521" spans="1:21" ht="45" customHeight="1">
      <c r="A521" s="80">
        <v>10890</v>
      </c>
      <c r="B521" s="16" t="s">
        <v>3229</v>
      </c>
      <c r="C521" s="16" t="s">
        <v>3229</v>
      </c>
      <c r="D521" s="27" t="s">
        <v>12</v>
      </c>
      <c r="E521" s="16" t="s">
        <v>13</v>
      </c>
      <c r="F521" s="16" t="s">
        <v>14</v>
      </c>
      <c r="G521" s="16" t="s">
        <v>3173</v>
      </c>
      <c r="H521" s="18" t="s">
        <v>2402</v>
      </c>
      <c r="I521" s="18" t="s">
        <v>15</v>
      </c>
      <c r="J521" s="18"/>
      <c r="K521" s="90">
        <v>145000000</v>
      </c>
      <c r="L521" s="41">
        <f aca="true" t="shared" si="19" ref="L521:L530">K521*(1.04^10)</f>
        <v>214635421.31315997</v>
      </c>
      <c r="M521" s="5" t="s">
        <v>3481</v>
      </c>
      <c r="N521" s="5" t="s">
        <v>3088</v>
      </c>
      <c r="O521" s="5" t="s">
        <v>2498</v>
      </c>
      <c r="P521" s="5" t="s">
        <v>385</v>
      </c>
      <c r="Q521" s="5"/>
      <c r="R521" s="5" t="s">
        <v>3313</v>
      </c>
      <c r="S521" s="5" t="s">
        <v>3193</v>
      </c>
      <c r="T521" s="105" t="s">
        <v>3254</v>
      </c>
      <c r="U521" s="105" t="s">
        <v>3254</v>
      </c>
    </row>
    <row r="522" spans="1:21" ht="45" customHeight="1">
      <c r="A522" s="80">
        <v>10893</v>
      </c>
      <c r="B522" s="16" t="s">
        <v>3229</v>
      </c>
      <c r="C522" s="16" t="s">
        <v>3229</v>
      </c>
      <c r="D522" s="27" t="s">
        <v>2435</v>
      </c>
      <c r="E522" s="27" t="s">
        <v>2436</v>
      </c>
      <c r="F522" s="27" t="s">
        <v>2437</v>
      </c>
      <c r="G522" s="16" t="s">
        <v>3530</v>
      </c>
      <c r="H522" s="18" t="s">
        <v>2438</v>
      </c>
      <c r="I522" s="18" t="s">
        <v>2439</v>
      </c>
      <c r="J522" s="18"/>
      <c r="K522" s="90">
        <v>2982000000</v>
      </c>
      <c r="L522" s="41">
        <f t="shared" si="19"/>
        <v>4414088457.626504</v>
      </c>
      <c r="M522" s="5" t="s">
        <v>3481</v>
      </c>
      <c r="N522" s="5" t="s">
        <v>3088</v>
      </c>
      <c r="O522" s="5" t="s">
        <v>3195</v>
      </c>
      <c r="P522" s="5" t="s">
        <v>385</v>
      </c>
      <c r="Q522" s="5"/>
      <c r="R522" s="5" t="s">
        <v>3313</v>
      </c>
      <c r="S522" s="5" t="s">
        <v>3314</v>
      </c>
      <c r="T522" s="105" t="s">
        <v>3254</v>
      </c>
      <c r="U522" s="105"/>
    </row>
    <row r="523" spans="1:21" ht="45" customHeight="1">
      <c r="A523" s="80">
        <v>10894</v>
      </c>
      <c r="B523" s="5" t="s">
        <v>3229</v>
      </c>
      <c r="C523" s="16" t="s">
        <v>3229</v>
      </c>
      <c r="D523" s="27" t="s">
        <v>16</v>
      </c>
      <c r="E523" s="16" t="s">
        <v>13</v>
      </c>
      <c r="F523" s="16" t="s">
        <v>14</v>
      </c>
      <c r="G523" s="16" t="s">
        <v>3173</v>
      </c>
      <c r="H523" s="18" t="s">
        <v>2443</v>
      </c>
      <c r="I523" s="18" t="s">
        <v>17</v>
      </c>
      <c r="J523" s="18"/>
      <c r="K523" s="90">
        <v>20000000</v>
      </c>
      <c r="L523" s="41">
        <f t="shared" si="19"/>
        <v>29604885.69836689</v>
      </c>
      <c r="M523" s="5" t="s">
        <v>3481</v>
      </c>
      <c r="N523" s="5" t="s">
        <v>3088</v>
      </c>
      <c r="O523" s="5" t="s">
        <v>2498</v>
      </c>
      <c r="P523" s="5" t="s">
        <v>385</v>
      </c>
      <c r="Q523" s="5"/>
      <c r="R523" s="5" t="s">
        <v>3313</v>
      </c>
      <c r="S523" s="5" t="s">
        <v>3193</v>
      </c>
      <c r="T523" s="105" t="s">
        <v>3254</v>
      </c>
      <c r="U523" s="105"/>
    </row>
    <row r="524" spans="1:21" ht="45" customHeight="1">
      <c r="A524" s="80">
        <v>10899</v>
      </c>
      <c r="B524" s="5" t="s">
        <v>2288</v>
      </c>
      <c r="C524" s="5"/>
      <c r="D524" s="6" t="s">
        <v>1615</v>
      </c>
      <c r="E524" s="5" t="s">
        <v>3285</v>
      </c>
      <c r="F524" s="5" t="s">
        <v>3285</v>
      </c>
      <c r="G524" s="5" t="s">
        <v>3285</v>
      </c>
      <c r="H524" s="7" t="s">
        <v>1616</v>
      </c>
      <c r="I524" s="7" t="s">
        <v>1617</v>
      </c>
      <c r="J524" s="7"/>
      <c r="K524" s="41">
        <v>14000000</v>
      </c>
      <c r="L524" s="41">
        <f t="shared" si="19"/>
        <v>20723419.988856826</v>
      </c>
      <c r="M524" s="5" t="s">
        <v>3481</v>
      </c>
      <c r="N524" s="5" t="s">
        <v>3382</v>
      </c>
      <c r="O524" s="5" t="s">
        <v>3348</v>
      </c>
      <c r="P524" s="5" t="s">
        <v>385</v>
      </c>
      <c r="Q524" s="5"/>
      <c r="R524" s="5" t="s">
        <v>3312</v>
      </c>
      <c r="S524" s="5" t="s">
        <v>3347</v>
      </c>
      <c r="T524" s="105" t="s">
        <v>3254</v>
      </c>
      <c r="U524" s="105"/>
    </row>
    <row r="525" spans="1:21" ht="45" customHeight="1">
      <c r="A525" s="80">
        <v>10901</v>
      </c>
      <c r="B525" s="5" t="s">
        <v>2288</v>
      </c>
      <c r="C525" s="5"/>
      <c r="D525" s="6" t="s">
        <v>1618</v>
      </c>
      <c r="E525" s="5" t="s">
        <v>3285</v>
      </c>
      <c r="F525" s="5" t="s">
        <v>3285</v>
      </c>
      <c r="G525" s="5" t="s">
        <v>3348</v>
      </c>
      <c r="H525" s="7" t="s">
        <v>1619</v>
      </c>
      <c r="I525" s="7" t="s">
        <v>1620</v>
      </c>
      <c r="J525" s="7"/>
      <c r="K525" s="41">
        <v>1148000000</v>
      </c>
      <c r="L525" s="41">
        <f t="shared" si="19"/>
        <v>1699320439.0862596</v>
      </c>
      <c r="M525" s="5" t="s">
        <v>3481</v>
      </c>
      <c r="N525" s="5" t="s">
        <v>3382</v>
      </c>
      <c r="O525" s="5" t="s">
        <v>2498</v>
      </c>
      <c r="P525" s="5" t="s">
        <v>385</v>
      </c>
      <c r="Q525" s="5"/>
      <c r="R525" s="5" t="s">
        <v>3312</v>
      </c>
      <c r="S525" s="5" t="s">
        <v>3347</v>
      </c>
      <c r="T525" s="105"/>
      <c r="U525" s="105"/>
    </row>
    <row r="526" spans="1:21" ht="45" customHeight="1">
      <c r="A526" s="80">
        <v>10902</v>
      </c>
      <c r="B526" s="5" t="s">
        <v>2288</v>
      </c>
      <c r="C526" s="5"/>
      <c r="D526" s="6" t="s">
        <v>1621</v>
      </c>
      <c r="E526" s="5" t="s">
        <v>3285</v>
      </c>
      <c r="F526" s="5" t="s">
        <v>3285</v>
      </c>
      <c r="G526" s="5" t="s">
        <v>3348</v>
      </c>
      <c r="H526" s="7" t="s">
        <v>1622</v>
      </c>
      <c r="I526" s="7" t="s">
        <v>1623</v>
      </c>
      <c r="J526" s="7"/>
      <c r="K526" s="41">
        <v>755600000</v>
      </c>
      <c r="L526" s="41">
        <f t="shared" si="19"/>
        <v>1118472581.6843011</v>
      </c>
      <c r="M526" s="5" t="s">
        <v>3481</v>
      </c>
      <c r="N526" s="5" t="s">
        <v>3382</v>
      </c>
      <c r="O526" s="5" t="s">
        <v>2498</v>
      </c>
      <c r="P526" s="5" t="s">
        <v>385</v>
      </c>
      <c r="Q526" s="5"/>
      <c r="R526" s="5" t="s">
        <v>3312</v>
      </c>
      <c r="S526" s="5" t="s">
        <v>3347</v>
      </c>
      <c r="T526" s="105"/>
      <c r="U526" s="105"/>
    </row>
    <row r="527" spans="1:21" ht="45" customHeight="1">
      <c r="A527" s="80">
        <v>10912</v>
      </c>
      <c r="B527" s="5" t="s">
        <v>2288</v>
      </c>
      <c r="C527" s="5"/>
      <c r="D527" s="6" t="s">
        <v>1624</v>
      </c>
      <c r="E527" s="5" t="s">
        <v>3285</v>
      </c>
      <c r="F527" s="5" t="s">
        <v>3285</v>
      </c>
      <c r="G527" s="5" t="s">
        <v>3348</v>
      </c>
      <c r="H527" s="7" t="s">
        <v>1625</v>
      </c>
      <c r="I527" s="7" t="s">
        <v>1626</v>
      </c>
      <c r="J527" s="7"/>
      <c r="K527" s="41">
        <f>154700000+67000000</f>
        <v>221700000</v>
      </c>
      <c r="L527" s="41">
        <f t="shared" si="19"/>
        <v>328170157.966397</v>
      </c>
      <c r="M527" s="5" t="s">
        <v>3481</v>
      </c>
      <c r="N527" s="5" t="s">
        <v>3382</v>
      </c>
      <c r="O527" s="5" t="s">
        <v>2498</v>
      </c>
      <c r="P527" s="5" t="s">
        <v>385</v>
      </c>
      <c r="Q527" s="5"/>
      <c r="R527" s="5" t="s">
        <v>3312</v>
      </c>
      <c r="S527" s="5" t="s">
        <v>3347</v>
      </c>
      <c r="T527" s="105"/>
      <c r="U527" s="105"/>
    </row>
    <row r="528" spans="1:21" ht="45" customHeight="1">
      <c r="A528" s="80">
        <v>10916</v>
      </c>
      <c r="B528" s="5" t="s">
        <v>2288</v>
      </c>
      <c r="C528" s="5"/>
      <c r="D528" s="6" t="s">
        <v>1627</v>
      </c>
      <c r="E528" s="5" t="s">
        <v>3285</v>
      </c>
      <c r="F528" s="5" t="s">
        <v>3285</v>
      </c>
      <c r="G528" s="5" t="s">
        <v>3348</v>
      </c>
      <c r="H528" s="7" t="s">
        <v>1628</v>
      </c>
      <c r="I528" s="7" t="s">
        <v>1629</v>
      </c>
      <c r="J528" s="7"/>
      <c r="K528" s="41">
        <v>6000000</v>
      </c>
      <c r="L528" s="41">
        <f t="shared" si="19"/>
        <v>8881465.709510067</v>
      </c>
      <c r="M528" s="5" t="s">
        <v>3481</v>
      </c>
      <c r="N528" s="5" t="s">
        <v>3382</v>
      </c>
      <c r="O528" s="5" t="s">
        <v>2498</v>
      </c>
      <c r="P528" s="5" t="s">
        <v>385</v>
      </c>
      <c r="Q528" s="5"/>
      <c r="R528" s="5" t="s">
        <v>3312</v>
      </c>
      <c r="S528" s="5" t="s">
        <v>3347</v>
      </c>
      <c r="T528" s="105"/>
      <c r="U528" s="105"/>
    </row>
    <row r="529" spans="1:21" ht="45" customHeight="1">
      <c r="A529" s="80">
        <v>10921</v>
      </c>
      <c r="B529" s="5" t="s">
        <v>2288</v>
      </c>
      <c r="C529" s="5"/>
      <c r="D529" s="6" t="s">
        <v>1630</v>
      </c>
      <c r="E529" s="5" t="s">
        <v>3285</v>
      </c>
      <c r="F529" s="5" t="s">
        <v>3285</v>
      </c>
      <c r="G529" s="5" t="s">
        <v>3285</v>
      </c>
      <c r="H529" s="7" t="s">
        <v>1631</v>
      </c>
      <c r="I529" s="7" t="s">
        <v>1572</v>
      </c>
      <c r="J529" s="7"/>
      <c r="K529" s="41">
        <v>60000000</v>
      </c>
      <c r="L529" s="41">
        <f t="shared" si="19"/>
        <v>88814657.09510067</v>
      </c>
      <c r="M529" s="5" t="s">
        <v>3481</v>
      </c>
      <c r="N529" s="5" t="s">
        <v>3382</v>
      </c>
      <c r="O529" s="5" t="s">
        <v>3348</v>
      </c>
      <c r="P529" s="26" t="s">
        <v>385</v>
      </c>
      <c r="Q529" s="26"/>
      <c r="R529" s="5" t="s">
        <v>3312</v>
      </c>
      <c r="S529" s="5" t="s">
        <v>3347</v>
      </c>
      <c r="T529" s="105" t="s">
        <v>3254</v>
      </c>
      <c r="U529" s="105"/>
    </row>
    <row r="530" spans="1:21" ht="45" customHeight="1">
      <c r="A530" s="80">
        <v>10926</v>
      </c>
      <c r="B530" s="5" t="s">
        <v>2288</v>
      </c>
      <c r="C530" s="5"/>
      <c r="D530" s="6" t="s">
        <v>1573</v>
      </c>
      <c r="E530" s="5" t="s">
        <v>3285</v>
      </c>
      <c r="F530" s="5" t="s">
        <v>3285</v>
      </c>
      <c r="G530" s="5" t="s">
        <v>3285</v>
      </c>
      <c r="H530" s="7" t="s">
        <v>1574</v>
      </c>
      <c r="I530" s="7" t="s">
        <v>1575</v>
      </c>
      <c r="J530" s="7"/>
      <c r="K530" s="41">
        <v>4000000</v>
      </c>
      <c r="L530" s="41">
        <f t="shared" si="19"/>
        <v>5920977.139673378</v>
      </c>
      <c r="M530" s="5" t="s">
        <v>3481</v>
      </c>
      <c r="N530" s="5" t="s">
        <v>3382</v>
      </c>
      <c r="O530" s="5" t="s">
        <v>3348</v>
      </c>
      <c r="P530" s="5" t="s">
        <v>385</v>
      </c>
      <c r="Q530" s="5"/>
      <c r="R530" s="5" t="s">
        <v>3312</v>
      </c>
      <c r="S530" s="5" t="s">
        <v>3347</v>
      </c>
      <c r="T530" s="105"/>
      <c r="U530" s="105"/>
    </row>
    <row r="531" spans="1:21" ht="45" customHeight="1">
      <c r="A531" s="80">
        <v>10927</v>
      </c>
      <c r="B531" s="5" t="s">
        <v>2288</v>
      </c>
      <c r="C531" s="5"/>
      <c r="D531" s="6" t="s">
        <v>1576</v>
      </c>
      <c r="E531" s="5" t="s">
        <v>3285</v>
      </c>
      <c r="F531" s="5" t="s">
        <v>3285</v>
      </c>
      <c r="G531" s="5" t="s">
        <v>3285</v>
      </c>
      <c r="H531" s="7" t="s">
        <v>1574</v>
      </c>
      <c r="I531" s="7" t="s">
        <v>1577</v>
      </c>
      <c r="J531" s="7"/>
      <c r="K531" s="41">
        <v>19000000</v>
      </c>
      <c r="L531" s="77">
        <f>((K531/3)*(1.04^5))+((K531/3)*(1.04^14))+((K531/3)*(1.04^23))</f>
        <v>34282617.656730354</v>
      </c>
      <c r="M531" s="5" t="s">
        <v>2922</v>
      </c>
      <c r="N531" s="5" t="s">
        <v>3382</v>
      </c>
      <c r="O531" s="5" t="s">
        <v>3348</v>
      </c>
      <c r="P531" s="5" t="s">
        <v>385</v>
      </c>
      <c r="Q531" s="5"/>
      <c r="R531" s="5" t="s">
        <v>3312</v>
      </c>
      <c r="S531" s="5" t="s">
        <v>3347</v>
      </c>
      <c r="T531" s="105" t="s">
        <v>3254</v>
      </c>
      <c r="U531" s="105"/>
    </row>
    <row r="532" spans="1:21" ht="45" customHeight="1">
      <c r="A532" s="80">
        <v>10928</v>
      </c>
      <c r="B532" s="5" t="s">
        <v>2288</v>
      </c>
      <c r="C532" s="5"/>
      <c r="D532" s="6" t="s">
        <v>1578</v>
      </c>
      <c r="E532" s="5" t="s">
        <v>3285</v>
      </c>
      <c r="F532" s="5" t="s">
        <v>3285</v>
      </c>
      <c r="G532" s="5" t="s">
        <v>3285</v>
      </c>
      <c r="H532" s="7" t="s">
        <v>1574</v>
      </c>
      <c r="I532" s="7" t="s">
        <v>1579</v>
      </c>
      <c r="J532" s="7"/>
      <c r="K532" s="41">
        <v>49000000</v>
      </c>
      <c r="L532" s="41">
        <f>K532*(1.04^10)</f>
        <v>72531969.96099888</v>
      </c>
      <c r="M532" s="5" t="s">
        <v>3481</v>
      </c>
      <c r="N532" s="5" t="s">
        <v>3382</v>
      </c>
      <c r="O532" s="5" t="s">
        <v>3348</v>
      </c>
      <c r="P532" s="5" t="s">
        <v>385</v>
      </c>
      <c r="Q532" s="5"/>
      <c r="R532" s="5" t="s">
        <v>3312</v>
      </c>
      <c r="S532" s="5" t="s">
        <v>3347</v>
      </c>
      <c r="T532" s="105"/>
      <c r="U532" s="105"/>
    </row>
    <row r="533" spans="1:21" ht="45" customHeight="1">
      <c r="A533" s="80">
        <v>10979</v>
      </c>
      <c r="B533" s="5" t="s">
        <v>3200</v>
      </c>
      <c r="C533" s="5"/>
      <c r="D533" s="5" t="s">
        <v>2090</v>
      </c>
      <c r="E533" s="5" t="s">
        <v>2091</v>
      </c>
      <c r="F533" s="5" t="s">
        <v>2092</v>
      </c>
      <c r="G533" s="5" t="s">
        <v>3348</v>
      </c>
      <c r="H533" s="7" t="s">
        <v>2035</v>
      </c>
      <c r="I533" s="15" t="s">
        <v>151</v>
      </c>
      <c r="J533" s="15"/>
      <c r="K533" s="41">
        <v>118500000</v>
      </c>
      <c r="L533" s="41">
        <f>K533*(1.04^10)</f>
        <v>175408947.76282382</v>
      </c>
      <c r="M533" s="5" t="s">
        <v>3481</v>
      </c>
      <c r="N533" s="5" t="s">
        <v>3088</v>
      </c>
      <c r="O533" s="5" t="s">
        <v>3195</v>
      </c>
      <c r="P533" s="5" t="s">
        <v>386</v>
      </c>
      <c r="Q533" s="5"/>
      <c r="R533" s="5" t="s">
        <v>3312</v>
      </c>
      <c r="S533" s="5" t="s">
        <v>3347</v>
      </c>
      <c r="T533" s="105"/>
      <c r="U533" s="105"/>
    </row>
    <row r="534" spans="1:21" ht="45" customHeight="1">
      <c r="A534" s="80">
        <v>10981</v>
      </c>
      <c r="B534" s="5" t="s">
        <v>2288</v>
      </c>
      <c r="C534" s="5"/>
      <c r="D534" s="6" t="s">
        <v>1580</v>
      </c>
      <c r="E534" s="5" t="s">
        <v>3285</v>
      </c>
      <c r="F534" s="5" t="s">
        <v>3285</v>
      </c>
      <c r="G534" s="5" t="s">
        <v>3348</v>
      </c>
      <c r="H534" s="7" t="s">
        <v>1581</v>
      </c>
      <c r="I534" s="7" t="s">
        <v>1582</v>
      </c>
      <c r="J534" s="7"/>
      <c r="K534" s="41">
        <v>100000</v>
      </c>
      <c r="L534" s="41">
        <f>K534*(1.04^10)</f>
        <v>148024.42849183446</v>
      </c>
      <c r="M534" s="5" t="s">
        <v>3481</v>
      </c>
      <c r="N534" s="5" t="s">
        <v>3382</v>
      </c>
      <c r="O534" s="5" t="s">
        <v>3348</v>
      </c>
      <c r="P534" s="5" t="s">
        <v>386</v>
      </c>
      <c r="Q534" s="5"/>
      <c r="R534" s="5" t="s">
        <v>3312</v>
      </c>
      <c r="S534" s="5" t="s">
        <v>3347</v>
      </c>
      <c r="T534" s="105" t="s">
        <v>3254</v>
      </c>
      <c r="U534" s="105"/>
    </row>
    <row r="535" spans="1:21" ht="45" customHeight="1">
      <c r="A535" s="80">
        <v>10984</v>
      </c>
      <c r="B535" s="5" t="s">
        <v>2288</v>
      </c>
      <c r="C535" s="5"/>
      <c r="D535" s="6" t="s">
        <v>1583</v>
      </c>
      <c r="E535" s="5" t="s">
        <v>3285</v>
      </c>
      <c r="F535" s="5" t="s">
        <v>3285</v>
      </c>
      <c r="G535" s="5" t="s">
        <v>3285</v>
      </c>
      <c r="H535" s="7" t="s">
        <v>1584</v>
      </c>
      <c r="I535" s="7" t="s">
        <v>1585</v>
      </c>
      <c r="J535" s="7"/>
      <c r="K535" s="41">
        <v>2000000</v>
      </c>
      <c r="L535" s="41">
        <f>K535*(1.04^10)</f>
        <v>2960488.569836689</v>
      </c>
      <c r="M535" s="5" t="s">
        <v>3481</v>
      </c>
      <c r="N535" s="5" t="s">
        <v>3382</v>
      </c>
      <c r="O535" s="5" t="s">
        <v>3276</v>
      </c>
      <c r="P535" s="5" t="s">
        <v>386</v>
      </c>
      <c r="Q535" s="5"/>
      <c r="R535" s="5" t="s">
        <v>3312</v>
      </c>
      <c r="S535" s="5" t="s">
        <v>3347</v>
      </c>
      <c r="T535" s="105" t="s">
        <v>3254</v>
      </c>
      <c r="U535" s="105" t="s">
        <v>3254</v>
      </c>
    </row>
    <row r="536" spans="1:21" ht="45" customHeight="1">
      <c r="A536" s="80">
        <v>10989</v>
      </c>
      <c r="B536" s="5" t="s">
        <v>2288</v>
      </c>
      <c r="C536" s="5"/>
      <c r="D536" s="6" t="s">
        <v>1586</v>
      </c>
      <c r="E536" s="5" t="s">
        <v>3285</v>
      </c>
      <c r="F536" s="5" t="s">
        <v>3285</v>
      </c>
      <c r="G536" s="5" t="s">
        <v>3285</v>
      </c>
      <c r="H536" s="7" t="s">
        <v>1587</v>
      </c>
      <c r="I536" s="7" t="s">
        <v>1588</v>
      </c>
      <c r="J536" s="7"/>
      <c r="K536" s="90">
        <v>4000000</v>
      </c>
      <c r="L536" s="41">
        <f>K536*(1.04^10)</f>
        <v>5920977.139673378</v>
      </c>
      <c r="M536" s="5" t="s">
        <v>3481</v>
      </c>
      <c r="N536" s="5" t="s">
        <v>3382</v>
      </c>
      <c r="O536" s="5" t="s">
        <v>3276</v>
      </c>
      <c r="P536" s="5" t="s">
        <v>386</v>
      </c>
      <c r="Q536" s="5"/>
      <c r="R536" s="5" t="s">
        <v>3312</v>
      </c>
      <c r="S536" s="5" t="s">
        <v>3347</v>
      </c>
      <c r="T536" s="105"/>
      <c r="U536" s="105"/>
    </row>
    <row r="537" spans="1:21" ht="45" customHeight="1">
      <c r="A537" s="80">
        <v>10990</v>
      </c>
      <c r="B537" s="5" t="s">
        <v>2288</v>
      </c>
      <c r="C537" s="5"/>
      <c r="D537" s="6" t="s">
        <v>1589</v>
      </c>
      <c r="E537" s="5" t="s">
        <v>3285</v>
      </c>
      <c r="F537" s="5" t="s">
        <v>3285</v>
      </c>
      <c r="G537" s="5" t="s">
        <v>3285</v>
      </c>
      <c r="H537" s="7" t="s">
        <v>1590</v>
      </c>
      <c r="I537" s="7" t="s">
        <v>1591</v>
      </c>
      <c r="J537" s="7"/>
      <c r="K537" s="41">
        <v>1000000</v>
      </c>
      <c r="L537" s="77">
        <f>((K537/3)*(1.04^5))+((K537/3)*(1.04^14))+((K537/3)*(1.04^23))</f>
        <v>1804348.2977226505</v>
      </c>
      <c r="M537" s="5" t="s">
        <v>2922</v>
      </c>
      <c r="N537" s="5" t="s">
        <v>3382</v>
      </c>
      <c r="O537" s="5" t="s">
        <v>3348</v>
      </c>
      <c r="P537" s="5" t="s">
        <v>386</v>
      </c>
      <c r="Q537" s="5"/>
      <c r="R537" s="5" t="s">
        <v>3312</v>
      </c>
      <c r="S537" s="5" t="s">
        <v>3347</v>
      </c>
      <c r="T537" s="105" t="s">
        <v>3254</v>
      </c>
      <c r="U537" s="105"/>
    </row>
    <row r="538" spans="1:21" ht="45" customHeight="1">
      <c r="A538" s="80">
        <v>10993</v>
      </c>
      <c r="B538" s="5" t="s">
        <v>2288</v>
      </c>
      <c r="C538" s="5"/>
      <c r="D538" s="6" t="s">
        <v>1592</v>
      </c>
      <c r="E538" s="5" t="s">
        <v>3285</v>
      </c>
      <c r="F538" s="5" t="s">
        <v>3285</v>
      </c>
      <c r="G538" s="5" t="s">
        <v>3285</v>
      </c>
      <c r="H538" s="7" t="s">
        <v>1593</v>
      </c>
      <c r="I538" s="7" t="s">
        <v>1594</v>
      </c>
      <c r="J538" s="7"/>
      <c r="K538" s="41">
        <v>627000</v>
      </c>
      <c r="L538" s="41">
        <f>K538*(1.04^10)</f>
        <v>928113.1666438021</v>
      </c>
      <c r="M538" s="5" t="s">
        <v>3481</v>
      </c>
      <c r="N538" s="5" t="s">
        <v>3382</v>
      </c>
      <c r="O538" s="5" t="s">
        <v>3348</v>
      </c>
      <c r="P538" s="5" t="s">
        <v>385</v>
      </c>
      <c r="Q538" s="5"/>
      <c r="R538" s="5" t="s">
        <v>3312</v>
      </c>
      <c r="S538" s="5" t="s">
        <v>3347</v>
      </c>
      <c r="T538" s="105" t="s">
        <v>3254</v>
      </c>
      <c r="U538" s="105"/>
    </row>
    <row r="539" spans="1:21" ht="45" customHeight="1">
      <c r="A539" s="80">
        <v>10995</v>
      </c>
      <c r="B539" s="5" t="s">
        <v>2288</v>
      </c>
      <c r="C539" s="5"/>
      <c r="D539" s="6" t="s">
        <v>1595</v>
      </c>
      <c r="E539" s="5" t="s">
        <v>3285</v>
      </c>
      <c r="F539" s="5" t="s">
        <v>3285</v>
      </c>
      <c r="G539" s="5" t="s">
        <v>3285</v>
      </c>
      <c r="H539" s="7" t="s">
        <v>1596</v>
      </c>
      <c r="I539" s="7" t="s">
        <v>1597</v>
      </c>
      <c r="J539" s="7"/>
      <c r="K539" s="41">
        <v>250000</v>
      </c>
      <c r="L539" s="41">
        <f>K539*(1.04^10)</f>
        <v>370061.07122958614</v>
      </c>
      <c r="M539" s="5" t="s">
        <v>3481</v>
      </c>
      <c r="N539" s="5" t="s">
        <v>3382</v>
      </c>
      <c r="O539" s="5" t="s">
        <v>3195</v>
      </c>
      <c r="P539" s="5" t="s">
        <v>386</v>
      </c>
      <c r="Q539" s="5"/>
      <c r="R539" s="5" t="s">
        <v>3312</v>
      </c>
      <c r="S539" s="5" t="s">
        <v>3347</v>
      </c>
      <c r="T539" s="105" t="s">
        <v>3254</v>
      </c>
      <c r="U539" s="105" t="s">
        <v>3254</v>
      </c>
    </row>
    <row r="540" spans="1:21" ht="45" customHeight="1">
      <c r="A540" s="80">
        <v>10997</v>
      </c>
      <c r="B540" s="5" t="s">
        <v>2288</v>
      </c>
      <c r="C540" s="5"/>
      <c r="D540" s="6" t="s">
        <v>1598</v>
      </c>
      <c r="E540" s="5" t="s">
        <v>3285</v>
      </c>
      <c r="F540" s="5" t="s">
        <v>3285</v>
      </c>
      <c r="G540" s="5" t="s">
        <v>3285</v>
      </c>
      <c r="H540" s="7" t="s">
        <v>1587</v>
      </c>
      <c r="I540" s="7" t="s">
        <v>1599</v>
      </c>
      <c r="J540" s="7"/>
      <c r="K540" s="41">
        <v>6000000</v>
      </c>
      <c r="L540" s="41">
        <f>K540*(1.04^10)</f>
        <v>8881465.709510067</v>
      </c>
      <c r="M540" s="5" t="s">
        <v>3481</v>
      </c>
      <c r="N540" s="5" t="s">
        <v>3382</v>
      </c>
      <c r="O540" s="5" t="s">
        <v>3276</v>
      </c>
      <c r="P540" s="5" t="s">
        <v>386</v>
      </c>
      <c r="Q540" s="5"/>
      <c r="R540" s="5" t="s">
        <v>3312</v>
      </c>
      <c r="S540" s="5" t="s">
        <v>3347</v>
      </c>
      <c r="T540" s="105" t="s">
        <v>3254</v>
      </c>
      <c r="U540" s="105"/>
    </row>
    <row r="541" spans="1:21" ht="45" customHeight="1">
      <c r="A541" s="80">
        <v>10998</v>
      </c>
      <c r="B541" s="5" t="s">
        <v>2288</v>
      </c>
      <c r="C541" s="5"/>
      <c r="D541" s="6" t="s">
        <v>1600</v>
      </c>
      <c r="E541" s="5" t="s">
        <v>3285</v>
      </c>
      <c r="F541" s="5" t="s">
        <v>3285</v>
      </c>
      <c r="G541" s="5" t="s">
        <v>3285</v>
      </c>
      <c r="H541" s="7" t="s">
        <v>1601</v>
      </c>
      <c r="I541" s="7" t="s">
        <v>1602</v>
      </c>
      <c r="J541" s="7"/>
      <c r="K541" s="41">
        <f>944*390000</f>
        <v>368160000</v>
      </c>
      <c r="L541" s="77">
        <f>((K541/3)*(1.04^5))+((K541/3)*(1.04^14))+((K541/3)*(1.04^23))</f>
        <v>664288869.289571</v>
      </c>
      <c r="M541" s="5" t="s">
        <v>2922</v>
      </c>
      <c r="N541" s="5" t="s">
        <v>3382</v>
      </c>
      <c r="O541" s="5" t="s">
        <v>3348</v>
      </c>
      <c r="P541" s="5" t="s">
        <v>385</v>
      </c>
      <c r="Q541" s="5"/>
      <c r="R541" s="5" t="s">
        <v>3312</v>
      </c>
      <c r="S541" s="5" t="s">
        <v>3347</v>
      </c>
      <c r="T541" s="105"/>
      <c r="U541" s="105"/>
    </row>
    <row r="542" spans="1:21" ht="45" customHeight="1">
      <c r="A542" s="80">
        <v>10999</v>
      </c>
      <c r="B542" s="5" t="s">
        <v>2288</v>
      </c>
      <c r="C542" s="5"/>
      <c r="D542" s="6" t="s">
        <v>1603</v>
      </c>
      <c r="E542" s="5" t="s">
        <v>3285</v>
      </c>
      <c r="F542" s="5" t="s">
        <v>3285</v>
      </c>
      <c r="G542" s="5" t="s">
        <v>3285</v>
      </c>
      <c r="H542" s="7" t="s">
        <v>1601</v>
      </c>
      <c r="I542" s="7" t="s">
        <v>1579</v>
      </c>
      <c r="J542" s="7"/>
      <c r="K542" s="41">
        <f>118*390000</f>
        <v>46020000</v>
      </c>
      <c r="L542" s="77">
        <f>((K542/3)*(1.04^5))+((K542/3)*(1.04^14))+((K542/3)*(1.04^23))</f>
        <v>83036108.66119638</v>
      </c>
      <c r="M542" s="5" t="s">
        <v>2922</v>
      </c>
      <c r="N542" s="5" t="s">
        <v>3382</v>
      </c>
      <c r="O542" s="5" t="s">
        <v>3348</v>
      </c>
      <c r="P542" s="5" t="s">
        <v>385</v>
      </c>
      <c r="Q542" s="5"/>
      <c r="R542" s="5" t="s">
        <v>3312</v>
      </c>
      <c r="S542" s="5" t="s">
        <v>3347</v>
      </c>
      <c r="T542" s="105" t="s">
        <v>3254</v>
      </c>
      <c r="U542" s="105"/>
    </row>
    <row r="543" spans="1:21" ht="45" customHeight="1">
      <c r="A543" s="80">
        <v>11016</v>
      </c>
      <c r="B543" s="5" t="s">
        <v>2288</v>
      </c>
      <c r="C543" s="5"/>
      <c r="D543" s="6" t="s">
        <v>1604</v>
      </c>
      <c r="E543" s="5" t="s">
        <v>3285</v>
      </c>
      <c r="F543" s="5" t="s">
        <v>3285</v>
      </c>
      <c r="G543" s="5" t="s">
        <v>3285</v>
      </c>
      <c r="H543" s="7" t="s">
        <v>1605</v>
      </c>
      <c r="I543" s="7" t="s">
        <v>152</v>
      </c>
      <c r="J543" s="7"/>
      <c r="K543" s="41">
        <f>50*(2035-2010)*85000</f>
        <v>106250000</v>
      </c>
      <c r="L543" s="77">
        <f>((K543/3)*(1.04^5))+((K543/3)*(1.04^14))+((K543/3)*(1.04^23))</f>
        <v>191712006.6330316</v>
      </c>
      <c r="M543" s="5" t="s">
        <v>2922</v>
      </c>
      <c r="N543" s="5" t="s">
        <v>3382</v>
      </c>
      <c r="O543" s="5" t="s">
        <v>3348</v>
      </c>
      <c r="P543" s="5" t="s">
        <v>385</v>
      </c>
      <c r="Q543" s="5"/>
      <c r="R543" s="5" t="s">
        <v>3312</v>
      </c>
      <c r="S543" s="5" t="s">
        <v>3347</v>
      </c>
      <c r="T543" s="105" t="s">
        <v>3254</v>
      </c>
      <c r="U543" s="105" t="s">
        <v>3254</v>
      </c>
    </row>
    <row r="544" spans="1:21" ht="45" customHeight="1">
      <c r="A544" s="80">
        <v>11032</v>
      </c>
      <c r="B544" s="5" t="s">
        <v>2288</v>
      </c>
      <c r="C544" s="5"/>
      <c r="D544" s="6" t="s">
        <v>1606</v>
      </c>
      <c r="E544" s="5" t="s">
        <v>3285</v>
      </c>
      <c r="F544" s="5" t="s">
        <v>3285</v>
      </c>
      <c r="G544" s="5" t="s">
        <v>3285</v>
      </c>
      <c r="H544" s="7" t="s">
        <v>1601</v>
      </c>
      <c r="I544" s="7" t="s">
        <v>1543</v>
      </c>
      <c r="J544" s="7"/>
      <c r="K544" s="41">
        <v>0</v>
      </c>
      <c r="L544" s="41">
        <f>K544*(1.04^10)</f>
        <v>0</v>
      </c>
      <c r="M544" s="5" t="s">
        <v>3481</v>
      </c>
      <c r="N544" s="5" t="s">
        <v>3382</v>
      </c>
      <c r="O544" s="5" t="s">
        <v>3348</v>
      </c>
      <c r="P544" s="5" t="s">
        <v>385</v>
      </c>
      <c r="Q544" s="5"/>
      <c r="R544" s="5" t="s">
        <v>3312</v>
      </c>
      <c r="S544" s="5" t="s">
        <v>3347</v>
      </c>
      <c r="T544" s="105" t="s">
        <v>3254</v>
      </c>
      <c r="U544" s="105"/>
    </row>
    <row r="545" spans="1:21" ht="45" customHeight="1">
      <c r="A545" s="80">
        <v>11035</v>
      </c>
      <c r="B545" s="5" t="s">
        <v>2288</v>
      </c>
      <c r="C545" s="5"/>
      <c r="D545" s="6" t="s">
        <v>1544</v>
      </c>
      <c r="E545" s="5" t="s">
        <v>3285</v>
      </c>
      <c r="F545" s="5" t="s">
        <v>3285</v>
      </c>
      <c r="G545" s="5" t="s">
        <v>3285</v>
      </c>
      <c r="H545" s="7" t="s">
        <v>1601</v>
      </c>
      <c r="I545" s="7" t="s">
        <v>1545</v>
      </c>
      <c r="J545" s="7"/>
      <c r="K545" s="41">
        <v>11637609</v>
      </c>
      <c r="L545" s="41">
        <f>K545*(1.04^10)</f>
        <v>17226504.21236429</v>
      </c>
      <c r="M545" s="5" t="s">
        <v>3481</v>
      </c>
      <c r="N545" s="5" t="s">
        <v>3382</v>
      </c>
      <c r="O545" s="5" t="s">
        <v>3348</v>
      </c>
      <c r="P545" s="5" t="s">
        <v>385</v>
      </c>
      <c r="Q545" s="5"/>
      <c r="R545" s="5" t="s">
        <v>3312</v>
      </c>
      <c r="S545" s="5" t="s">
        <v>3347</v>
      </c>
      <c r="T545" s="105" t="s">
        <v>3254</v>
      </c>
      <c r="U545" s="105"/>
    </row>
    <row r="546" spans="1:21" ht="45" customHeight="1">
      <c r="A546" s="80">
        <v>11036</v>
      </c>
      <c r="B546" s="5" t="s">
        <v>2288</v>
      </c>
      <c r="C546" s="5"/>
      <c r="D546" s="6" t="s">
        <v>1546</v>
      </c>
      <c r="E546" s="5" t="s">
        <v>3285</v>
      </c>
      <c r="F546" s="5" t="s">
        <v>3285</v>
      </c>
      <c r="G546" s="5" t="s">
        <v>3285</v>
      </c>
      <c r="H546" s="7" t="s">
        <v>1601</v>
      </c>
      <c r="I546" s="7" t="s">
        <v>1547</v>
      </c>
      <c r="J546" s="7"/>
      <c r="K546" s="41">
        <v>6411300</v>
      </c>
      <c r="L546" s="41">
        <f>K546*(1.04^10)</f>
        <v>9490290.183896983</v>
      </c>
      <c r="M546" s="5" t="s">
        <v>3481</v>
      </c>
      <c r="N546" s="5" t="s">
        <v>3382</v>
      </c>
      <c r="O546" s="5" t="s">
        <v>3348</v>
      </c>
      <c r="P546" s="5" t="s">
        <v>385</v>
      </c>
      <c r="Q546" s="5"/>
      <c r="R546" s="5" t="s">
        <v>3312</v>
      </c>
      <c r="S546" s="5" t="s">
        <v>3347</v>
      </c>
      <c r="T546" s="105"/>
      <c r="U546" s="105"/>
    </row>
    <row r="547" spans="1:21" ht="45" customHeight="1">
      <c r="A547" s="80">
        <v>11038</v>
      </c>
      <c r="B547" s="5" t="s">
        <v>2288</v>
      </c>
      <c r="C547" s="5"/>
      <c r="D547" s="6" t="s">
        <v>1548</v>
      </c>
      <c r="E547" s="5" t="s">
        <v>3285</v>
      </c>
      <c r="F547" s="5" t="s">
        <v>3285</v>
      </c>
      <c r="G547" s="5" t="s">
        <v>3285</v>
      </c>
      <c r="H547" s="7" t="s">
        <v>1601</v>
      </c>
      <c r="I547" s="7" t="s">
        <v>1549</v>
      </c>
      <c r="J547" s="7"/>
      <c r="K547" s="41">
        <v>10000000</v>
      </c>
      <c r="L547" s="41">
        <f>K547*(1.04^10)</f>
        <v>14802442.849183446</v>
      </c>
      <c r="M547" s="5" t="s">
        <v>3481</v>
      </c>
      <c r="N547" s="5" t="s">
        <v>3382</v>
      </c>
      <c r="O547" s="5" t="s">
        <v>3348</v>
      </c>
      <c r="P547" s="5" t="s">
        <v>385</v>
      </c>
      <c r="Q547" s="5"/>
      <c r="R547" s="5" t="s">
        <v>3312</v>
      </c>
      <c r="S547" s="5" t="s">
        <v>3347</v>
      </c>
      <c r="T547" s="105" t="s">
        <v>3254</v>
      </c>
      <c r="U547" s="105"/>
    </row>
    <row r="548" spans="1:21" ht="45" customHeight="1">
      <c r="A548" s="80">
        <v>11042</v>
      </c>
      <c r="B548" s="5" t="s">
        <v>2288</v>
      </c>
      <c r="C548" s="5"/>
      <c r="D548" s="6" t="s">
        <v>1550</v>
      </c>
      <c r="E548" s="5" t="s">
        <v>3285</v>
      </c>
      <c r="F548" s="5" t="s">
        <v>3285</v>
      </c>
      <c r="G548" s="5" t="s">
        <v>3285</v>
      </c>
      <c r="H548" s="7" t="s">
        <v>1551</v>
      </c>
      <c r="I548" s="7" t="s">
        <v>153</v>
      </c>
      <c r="J548" s="7"/>
      <c r="K548" s="41">
        <f>5000000+29837</f>
        <v>5029837</v>
      </c>
      <c r="L548" s="77">
        <f>((K548/3)*(1.04^5))+((K548/3)*(1.04^14))+((K548/3)*(1.04^23))</f>
        <v>9075577.828772403</v>
      </c>
      <c r="M548" s="5" t="s">
        <v>2922</v>
      </c>
      <c r="N548" s="5" t="s">
        <v>3382</v>
      </c>
      <c r="O548" s="5" t="s">
        <v>3348</v>
      </c>
      <c r="P548" s="5" t="s">
        <v>385</v>
      </c>
      <c r="Q548" s="5"/>
      <c r="R548" s="5" t="s">
        <v>3312</v>
      </c>
      <c r="S548" s="5" t="s">
        <v>3347</v>
      </c>
      <c r="T548" s="105"/>
      <c r="U548" s="105"/>
    </row>
    <row r="549" spans="1:21" ht="45" customHeight="1">
      <c r="A549" s="80">
        <v>11043</v>
      </c>
      <c r="B549" s="5" t="s">
        <v>2288</v>
      </c>
      <c r="C549" s="5"/>
      <c r="D549" s="6" t="s">
        <v>2859</v>
      </c>
      <c r="E549" s="5" t="s">
        <v>3285</v>
      </c>
      <c r="F549" s="5" t="s">
        <v>3285</v>
      </c>
      <c r="G549" s="5" t="s">
        <v>3285</v>
      </c>
      <c r="H549" s="7" t="s">
        <v>2860</v>
      </c>
      <c r="I549" s="7" t="s">
        <v>2861</v>
      </c>
      <c r="J549" s="7"/>
      <c r="K549" s="41">
        <f>5000000</f>
        <v>5000000</v>
      </c>
      <c r="L549" s="77">
        <f>((K549/3)*(1.04^5))+((K549/3)*(1.04^14))+((K549/3)*(1.04^23))</f>
        <v>9021741.488613253</v>
      </c>
      <c r="M549" s="5" t="s">
        <v>2922</v>
      </c>
      <c r="N549" s="5" t="s">
        <v>3382</v>
      </c>
      <c r="O549" s="5" t="s">
        <v>3348</v>
      </c>
      <c r="P549" s="5" t="s">
        <v>386</v>
      </c>
      <c r="Q549" s="5"/>
      <c r="R549" s="5" t="s">
        <v>3312</v>
      </c>
      <c r="S549" s="5" t="s">
        <v>3347</v>
      </c>
      <c r="T549" s="105"/>
      <c r="U549" s="105"/>
    </row>
    <row r="550" spans="1:21" ht="45" customHeight="1">
      <c r="A550" s="80">
        <v>11044</v>
      </c>
      <c r="B550" s="5" t="s">
        <v>3225</v>
      </c>
      <c r="C550" s="5"/>
      <c r="D550" s="5" t="s">
        <v>197</v>
      </c>
      <c r="E550" s="5" t="s">
        <v>3285</v>
      </c>
      <c r="F550" s="5" t="s">
        <v>3285</v>
      </c>
      <c r="G550" s="5" t="s">
        <v>3285</v>
      </c>
      <c r="H550" s="7" t="s">
        <v>198</v>
      </c>
      <c r="I550" s="7" t="s">
        <v>199</v>
      </c>
      <c r="J550" s="7"/>
      <c r="K550" s="93">
        <v>1100000</v>
      </c>
      <c r="L550" s="41">
        <f>K550*(1.04^10)</f>
        <v>1628268.7134101791</v>
      </c>
      <c r="M550" s="5" t="s">
        <v>3481</v>
      </c>
      <c r="N550" s="5" t="s">
        <v>3088</v>
      </c>
      <c r="O550" s="5" t="s">
        <v>2383</v>
      </c>
      <c r="P550" s="5" t="s">
        <v>385</v>
      </c>
      <c r="Q550" s="5"/>
      <c r="R550" s="5" t="s">
        <v>3431</v>
      </c>
      <c r="S550" s="5" t="s">
        <v>387</v>
      </c>
      <c r="T550" s="105"/>
      <c r="U550" s="105"/>
    </row>
    <row r="551" spans="1:21" ht="45" customHeight="1">
      <c r="A551" s="80">
        <v>11054</v>
      </c>
      <c r="B551" s="5" t="s">
        <v>3225</v>
      </c>
      <c r="C551" s="5"/>
      <c r="D551" s="5" t="s">
        <v>221</v>
      </c>
      <c r="E551" s="5" t="s">
        <v>222</v>
      </c>
      <c r="F551" s="5" t="s">
        <v>222</v>
      </c>
      <c r="G551" s="5" t="s">
        <v>3285</v>
      </c>
      <c r="H551" s="7" t="s">
        <v>223</v>
      </c>
      <c r="I551" s="7" t="s">
        <v>196</v>
      </c>
      <c r="J551" s="7"/>
      <c r="K551" s="77">
        <v>74250000</v>
      </c>
      <c r="L551" s="77">
        <f>((K551/3)*(1.04^5))+((K551/3)*(1.04^14))+((K551/3)*(1.04^23))</f>
        <v>133972861.1059068</v>
      </c>
      <c r="M551" s="5" t="s">
        <v>2922</v>
      </c>
      <c r="N551" s="5" t="s">
        <v>3088</v>
      </c>
      <c r="O551" s="5" t="s">
        <v>3417</v>
      </c>
      <c r="P551" s="5" t="s">
        <v>386</v>
      </c>
      <c r="Q551" s="5"/>
      <c r="R551" s="5" t="s">
        <v>3317</v>
      </c>
      <c r="S551" s="5" t="s">
        <v>3317</v>
      </c>
      <c r="T551" s="105" t="s">
        <v>3254</v>
      </c>
      <c r="U551" s="105"/>
    </row>
    <row r="552" spans="1:21" ht="45" customHeight="1">
      <c r="A552" s="80">
        <v>11071</v>
      </c>
      <c r="B552" s="5" t="s">
        <v>3229</v>
      </c>
      <c r="C552" s="5" t="s">
        <v>3229</v>
      </c>
      <c r="D552" s="5" t="s">
        <v>2403</v>
      </c>
      <c r="E552" s="5" t="s">
        <v>2404</v>
      </c>
      <c r="F552" s="5" t="s">
        <v>2405</v>
      </c>
      <c r="G552" s="5" t="s">
        <v>3530</v>
      </c>
      <c r="H552" s="7" t="s">
        <v>2406</v>
      </c>
      <c r="I552" s="7" t="s">
        <v>2407</v>
      </c>
      <c r="J552" s="7"/>
      <c r="K552" s="41">
        <v>21200000</v>
      </c>
      <c r="L552" s="41">
        <f>K552*(1.04^10)</f>
        <v>31381178.840268906</v>
      </c>
      <c r="M552" s="5" t="s">
        <v>3481</v>
      </c>
      <c r="N552" s="5" t="s">
        <v>3088</v>
      </c>
      <c r="O552" s="5" t="s">
        <v>289</v>
      </c>
      <c r="P552" s="5" t="s">
        <v>385</v>
      </c>
      <c r="Q552" s="5"/>
      <c r="R552" s="5" t="s">
        <v>3313</v>
      </c>
      <c r="S552" s="5" t="s">
        <v>3193</v>
      </c>
      <c r="T552" s="105" t="s">
        <v>3254</v>
      </c>
      <c r="U552" s="105"/>
    </row>
    <row r="553" spans="1:21" ht="45" customHeight="1">
      <c r="A553" s="80">
        <v>11074</v>
      </c>
      <c r="B553" s="5" t="s">
        <v>3208</v>
      </c>
      <c r="C553" s="5" t="s">
        <v>3208</v>
      </c>
      <c r="D553" s="5" t="s">
        <v>2488</v>
      </c>
      <c r="E553" s="5" t="s">
        <v>3021</v>
      </c>
      <c r="F553" s="5" t="s">
        <v>2489</v>
      </c>
      <c r="G553" s="5" t="s">
        <v>3348</v>
      </c>
      <c r="H553" s="7" t="s">
        <v>2490</v>
      </c>
      <c r="I553" s="7" t="s">
        <v>2491</v>
      </c>
      <c r="J553" s="5"/>
      <c r="K553" s="41">
        <v>8300000</v>
      </c>
      <c r="L553" s="41">
        <f>K553*(1.04^10)</f>
        <v>12286027.56482226</v>
      </c>
      <c r="M553" s="5" t="s">
        <v>3481</v>
      </c>
      <c r="N553" s="5" t="s">
        <v>3088</v>
      </c>
      <c r="O553" s="5" t="s">
        <v>304</v>
      </c>
      <c r="P553" s="5" t="s">
        <v>385</v>
      </c>
      <c r="Q553" s="5"/>
      <c r="R553" s="5" t="s">
        <v>3431</v>
      </c>
      <c r="S553" s="5" t="s">
        <v>3258</v>
      </c>
      <c r="T553" s="105" t="s">
        <v>3254</v>
      </c>
      <c r="U553" s="105"/>
    </row>
    <row r="554" spans="1:21" ht="45" customHeight="1">
      <c r="A554" s="5">
        <v>11081</v>
      </c>
      <c r="B554" s="5" t="s">
        <v>3213</v>
      </c>
      <c r="C554" s="5"/>
      <c r="D554" s="5" t="s">
        <v>2879</v>
      </c>
      <c r="E554" s="5" t="s">
        <v>2880</v>
      </c>
      <c r="F554" s="5" t="s">
        <v>2881</v>
      </c>
      <c r="G554" s="5" t="s">
        <v>311</v>
      </c>
      <c r="H554" s="5" t="s">
        <v>3366</v>
      </c>
      <c r="I554" s="5" t="s">
        <v>2887</v>
      </c>
      <c r="J554" s="5"/>
      <c r="K554" s="41">
        <v>5710000</v>
      </c>
      <c r="L554" s="41">
        <f>K554*(1.04^10)</f>
        <v>8452194.866883747</v>
      </c>
      <c r="M554" s="5" t="s">
        <v>3481</v>
      </c>
      <c r="N554" s="5" t="s">
        <v>3088</v>
      </c>
      <c r="O554" s="5" t="s">
        <v>2498</v>
      </c>
      <c r="P554" s="5" t="s">
        <v>386</v>
      </c>
      <c r="Q554" s="5"/>
      <c r="R554" s="5" t="s">
        <v>3314</v>
      </c>
      <c r="S554" s="5" t="s">
        <v>3258</v>
      </c>
      <c r="T554" s="105"/>
      <c r="U554" s="105" t="s">
        <v>3254</v>
      </c>
    </row>
    <row r="555" spans="1:21" ht="45" customHeight="1">
      <c r="A555" s="80">
        <v>11088</v>
      </c>
      <c r="B555" s="80" t="s">
        <v>3216</v>
      </c>
      <c r="C555" s="80" t="s">
        <v>3162</v>
      </c>
      <c r="D555" s="80" t="s">
        <v>3453</v>
      </c>
      <c r="E555" s="80" t="s">
        <v>3442</v>
      </c>
      <c r="F555" s="80" t="s">
        <v>2944</v>
      </c>
      <c r="G555" s="80" t="s">
        <v>3175</v>
      </c>
      <c r="H555" s="81" t="s">
        <v>3122</v>
      </c>
      <c r="I555" s="81" t="s">
        <v>2994</v>
      </c>
      <c r="J555" s="81"/>
      <c r="K555" s="41">
        <v>21000000</v>
      </c>
      <c r="L555" s="41">
        <f>K555*(1.04^18)</f>
        <v>42542146.82294919</v>
      </c>
      <c r="M555" s="80" t="s">
        <v>3482</v>
      </c>
      <c r="N555" s="25" t="s">
        <v>3382</v>
      </c>
      <c r="O555" s="80" t="s">
        <v>3348</v>
      </c>
      <c r="P555" s="80" t="s">
        <v>386</v>
      </c>
      <c r="Q555" s="80"/>
      <c r="R555" s="80" t="s">
        <v>3314</v>
      </c>
      <c r="S555" s="80" t="s">
        <v>3347</v>
      </c>
      <c r="T555" s="105"/>
      <c r="U555" s="105"/>
    </row>
    <row r="556" spans="1:21" ht="45" customHeight="1">
      <c r="A556" s="5">
        <v>11089</v>
      </c>
      <c r="B556" s="5" t="s">
        <v>3533</v>
      </c>
      <c r="C556" s="5" t="s">
        <v>3533</v>
      </c>
      <c r="D556" s="5" t="s">
        <v>1195</v>
      </c>
      <c r="E556" s="5" t="s">
        <v>1196</v>
      </c>
      <c r="F556" s="5" t="s">
        <v>2392</v>
      </c>
      <c r="G556" s="5" t="s">
        <v>3174</v>
      </c>
      <c r="H556" s="7" t="s">
        <v>1165</v>
      </c>
      <c r="I556" s="7" t="s">
        <v>1197</v>
      </c>
      <c r="J556" s="7"/>
      <c r="K556" s="41">
        <v>3922000</v>
      </c>
      <c r="L556" s="41">
        <f aca="true" t="shared" si="20" ref="L556:L561">K556*(1.04^10)</f>
        <v>5805518.085449748</v>
      </c>
      <c r="M556" s="5" t="s">
        <v>3481</v>
      </c>
      <c r="N556" s="5" t="s">
        <v>3088</v>
      </c>
      <c r="O556" s="5" t="s">
        <v>304</v>
      </c>
      <c r="P556" s="5" t="s">
        <v>386</v>
      </c>
      <c r="Q556" s="5"/>
      <c r="R556" s="5" t="s">
        <v>3347</v>
      </c>
      <c r="S556" s="5" t="s">
        <v>3285</v>
      </c>
      <c r="T556" s="105" t="s">
        <v>3254</v>
      </c>
      <c r="U556" s="105" t="s">
        <v>3254</v>
      </c>
    </row>
    <row r="557" spans="1:21" ht="45" customHeight="1">
      <c r="A557" s="5">
        <v>11090</v>
      </c>
      <c r="B557" s="5" t="s">
        <v>3533</v>
      </c>
      <c r="C557" s="5" t="s">
        <v>3533</v>
      </c>
      <c r="D557" s="5" t="s">
        <v>1198</v>
      </c>
      <c r="E557" s="5" t="s">
        <v>1252</v>
      </c>
      <c r="F557" s="5" t="s">
        <v>1199</v>
      </c>
      <c r="G557" s="5" t="s">
        <v>3174</v>
      </c>
      <c r="H557" s="7" t="s">
        <v>1179</v>
      </c>
      <c r="I557" s="7" t="s">
        <v>157</v>
      </c>
      <c r="J557" s="7"/>
      <c r="K557" s="41">
        <v>4740000</v>
      </c>
      <c r="L557" s="41">
        <f t="shared" si="20"/>
        <v>7016357.910512953</v>
      </c>
      <c r="M557" s="5" t="s">
        <v>3481</v>
      </c>
      <c r="N557" s="5" t="s">
        <v>3088</v>
      </c>
      <c r="O557" s="5" t="s">
        <v>2498</v>
      </c>
      <c r="P557" s="5" t="s">
        <v>386</v>
      </c>
      <c r="Q557" s="5"/>
      <c r="R557" s="5" t="s">
        <v>3258</v>
      </c>
      <c r="S557" s="5" t="s">
        <v>3285</v>
      </c>
      <c r="T557" s="105"/>
      <c r="U557" s="105" t="s">
        <v>3254</v>
      </c>
    </row>
    <row r="558" spans="1:21" ht="45" customHeight="1">
      <c r="A558" s="5">
        <v>11091</v>
      </c>
      <c r="B558" s="5" t="s">
        <v>1610</v>
      </c>
      <c r="C558" s="5" t="s">
        <v>1610</v>
      </c>
      <c r="D558" s="5" t="s">
        <v>2036</v>
      </c>
      <c r="E558" s="5"/>
      <c r="F558" s="5"/>
      <c r="G558" s="5" t="s">
        <v>2037</v>
      </c>
      <c r="H558" s="5" t="s">
        <v>2038</v>
      </c>
      <c r="I558" s="28" t="s">
        <v>2039</v>
      </c>
      <c r="J558" s="28"/>
      <c r="K558" s="41">
        <v>750000</v>
      </c>
      <c r="L558" s="41">
        <f t="shared" si="20"/>
        <v>1110183.2136887584</v>
      </c>
      <c r="M558" s="5" t="s">
        <v>3481</v>
      </c>
      <c r="N558" s="5" t="s">
        <v>3088</v>
      </c>
      <c r="O558" s="5" t="s">
        <v>580</v>
      </c>
      <c r="P558" s="5" t="s">
        <v>385</v>
      </c>
      <c r="Q558" s="5"/>
      <c r="R558" s="5" t="s">
        <v>3313</v>
      </c>
      <c r="S558" s="5" t="s">
        <v>3193</v>
      </c>
      <c r="T558" s="105"/>
      <c r="U558" s="105"/>
    </row>
    <row r="559" spans="1:21" ht="45" customHeight="1">
      <c r="A559" s="5">
        <v>11093</v>
      </c>
      <c r="B559" s="5" t="s">
        <v>3533</v>
      </c>
      <c r="C559" s="5" t="s">
        <v>3533</v>
      </c>
      <c r="D559" s="5" t="s">
        <v>1200</v>
      </c>
      <c r="E559" s="5" t="s">
        <v>1201</v>
      </c>
      <c r="F559" s="5"/>
      <c r="G559" s="5" t="s">
        <v>3285</v>
      </c>
      <c r="H559" s="7" t="s">
        <v>2755</v>
      </c>
      <c r="I559" s="7" t="s">
        <v>88</v>
      </c>
      <c r="J559" s="7"/>
      <c r="K559" s="41">
        <v>650000</v>
      </c>
      <c r="L559" s="41">
        <f t="shared" si="20"/>
        <v>962158.785196924</v>
      </c>
      <c r="M559" s="5" t="s">
        <v>3481</v>
      </c>
      <c r="N559" s="5" t="s">
        <v>3088</v>
      </c>
      <c r="O559" s="5" t="s">
        <v>2498</v>
      </c>
      <c r="P559" s="5" t="s">
        <v>385</v>
      </c>
      <c r="Q559" s="5"/>
      <c r="R559" s="5" t="s">
        <v>290</v>
      </c>
      <c r="S559" s="5" t="s">
        <v>212</v>
      </c>
      <c r="T559" s="105"/>
      <c r="U559" s="105" t="s">
        <v>3254</v>
      </c>
    </row>
    <row r="560" spans="1:21" ht="45" customHeight="1">
      <c r="A560" s="5">
        <v>11094</v>
      </c>
      <c r="B560" s="5" t="s">
        <v>3201</v>
      </c>
      <c r="C560" s="5"/>
      <c r="D560" s="5" t="s">
        <v>893</v>
      </c>
      <c r="E560" s="5" t="s">
        <v>960</v>
      </c>
      <c r="F560" s="5" t="s">
        <v>962</v>
      </c>
      <c r="G560" s="5" t="s">
        <v>3170</v>
      </c>
      <c r="H560" s="5" t="s">
        <v>894</v>
      </c>
      <c r="I560" s="5" t="s">
        <v>895</v>
      </c>
      <c r="J560" s="5"/>
      <c r="K560" s="41">
        <v>3600000</v>
      </c>
      <c r="L560" s="41">
        <f t="shared" si="20"/>
        <v>5328879.42570604</v>
      </c>
      <c r="M560" s="5" t="s">
        <v>3481</v>
      </c>
      <c r="N560" s="5" t="s">
        <v>3088</v>
      </c>
      <c r="O560" s="5" t="s">
        <v>3277</v>
      </c>
      <c r="P560" s="5" t="s">
        <v>386</v>
      </c>
      <c r="Q560" s="5"/>
      <c r="R560" s="5" t="s">
        <v>3347</v>
      </c>
      <c r="S560" s="5" t="s">
        <v>3312</v>
      </c>
      <c r="T560" s="105" t="s">
        <v>3254</v>
      </c>
      <c r="U560" s="105" t="s">
        <v>3254</v>
      </c>
    </row>
    <row r="561" spans="1:21" ht="45" customHeight="1">
      <c r="A561" s="5">
        <v>11095</v>
      </c>
      <c r="B561" s="5" t="s">
        <v>3201</v>
      </c>
      <c r="C561" s="5"/>
      <c r="D561" s="5" t="s">
        <v>896</v>
      </c>
      <c r="E561" s="5" t="s">
        <v>1154</v>
      </c>
      <c r="F561" s="5" t="s">
        <v>897</v>
      </c>
      <c r="G561" s="5" t="s">
        <v>3175</v>
      </c>
      <c r="H561" s="5" t="s">
        <v>894</v>
      </c>
      <c r="I561" s="5" t="s">
        <v>898</v>
      </c>
      <c r="J561" s="5"/>
      <c r="K561" s="41">
        <v>3400000</v>
      </c>
      <c r="L561" s="41">
        <f t="shared" si="20"/>
        <v>5032830.568722372</v>
      </c>
      <c r="M561" s="5" t="s">
        <v>3481</v>
      </c>
      <c r="N561" s="5" t="s">
        <v>3088</v>
      </c>
      <c r="O561" s="5" t="s">
        <v>2498</v>
      </c>
      <c r="P561" s="5" t="s">
        <v>386</v>
      </c>
      <c r="Q561" s="5"/>
      <c r="R561" s="5" t="s">
        <v>3258</v>
      </c>
      <c r="S561" s="5" t="s">
        <v>3347</v>
      </c>
      <c r="T561" s="105"/>
      <c r="U561" s="105"/>
    </row>
    <row r="562" spans="1:21" ht="45" customHeight="1">
      <c r="A562" s="80">
        <v>11099</v>
      </c>
      <c r="B562" s="5" t="s">
        <v>3208</v>
      </c>
      <c r="C562" s="5" t="s">
        <v>3208</v>
      </c>
      <c r="D562" s="5" t="s">
        <v>1390</v>
      </c>
      <c r="E562" s="5" t="s">
        <v>1436</v>
      </c>
      <c r="F562" s="5" t="s">
        <v>1391</v>
      </c>
      <c r="G562" s="5" t="s">
        <v>3172</v>
      </c>
      <c r="H562" s="7" t="s">
        <v>2566</v>
      </c>
      <c r="I562" s="7" t="s">
        <v>2567</v>
      </c>
      <c r="J562" s="5"/>
      <c r="K562" s="41">
        <v>7135229</v>
      </c>
      <c r="L562" s="41">
        <f>K562*(1.04^18)</f>
        <v>14454664.749207854</v>
      </c>
      <c r="M562" s="5" t="s">
        <v>3482</v>
      </c>
      <c r="N562" s="5" t="s">
        <v>3088</v>
      </c>
      <c r="O562" s="5" t="s">
        <v>304</v>
      </c>
      <c r="P562" s="5" t="s">
        <v>386</v>
      </c>
      <c r="Q562" s="5"/>
      <c r="R562" s="5" t="s">
        <v>3314</v>
      </c>
      <c r="S562" s="5" t="s">
        <v>3347</v>
      </c>
      <c r="T562" s="105" t="s">
        <v>3254</v>
      </c>
      <c r="U562" s="105"/>
    </row>
    <row r="563" spans="1:21" ht="45" customHeight="1">
      <c r="A563" s="80">
        <v>11100</v>
      </c>
      <c r="B563" s="5" t="s">
        <v>3208</v>
      </c>
      <c r="C563" s="5" t="s">
        <v>3208</v>
      </c>
      <c r="D563" s="5" t="s">
        <v>2492</v>
      </c>
      <c r="E563" s="5" t="s">
        <v>2602</v>
      </c>
      <c r="F563" s="5" t="s">
        <v>2538</v>
      </c>
      <c r="G563" s="5" t="s">
        <v>3348</v>
      </c>
      <c r="H563" s="7" t="s">
        <v>2490</v>
      </c>
      <c r="I563" s="7" t="s">
        <v>2491</v>
      </c>
      <c r="J563" s="5"/>
      <c r="K563" s="41">
        <v>2800000</v>
      </c>
      <c r="L563" s="41">
        <f>K563*(1.04^10)</f>
        <v>4144683.9977713646</v>
      </c>
      <c r="M563" s="5" t="s">
        <v>3481</v>
      </c>
      <c r="N563" s="5" t="s">
        <v>3088</v>
      </c>
      <c r="O563" s="5" t="s">
        <v>304</v>
      </c>
      <c r="P563" s="5" t="s">
        <v>385</v>
      </c>
      <c r="Q563" s="5"/>
      <c r="R563" s="5" t="s">
        <v>3431</v>
      </c>
      <c r="S563" s="5" t="s">
        <v>3258</v>
      </c>
      <c r="T563" s="105" t="s">
        <v>3254</v>
      </c>
      <c r="U563" s="105"/>
    </row>
    <row r="564" spans="1:21" ht="45" customHeight="1">
      <c r="A564" s="80">
        <v>11102</v>
      </c>
      <c r="B564" s="5" t="s">
        <v>3200</v>
      </c>
      <c r="C564" s="5"/>
      <c r="D564" s="5" t="s">
        <v>2040</v>
      </c>
      <c r="E564" s="5" t="s">
        <v>2092</v>
      </c>
      <c r="F564" s="5" t="s">
        <v>2041</v>
      </c>
      <c r="G564" s="5" t="s">
        <v>3348</v>
      </c>
      <c r="H564" s="7" t="s">
        <v>2035</v>
      </c>
      <c r="I564" s="15" t="s">
        <v>158</v>
      </c>
      <c r="J564" s="15"/>
      <c r="K564" s="41">
        <v>70000000</v>
      </c>
      <c r="L564" s="41">
        <f>K564*(1.04^10)</f>
        <v>103617099.94428413</v>
      </c>
      <c r="M564" s="5" t="s">
        <v>3481</v>
      </c>
      <c r="N564" s="5" t="s">
        <v>3088</v>
      </c>
      <c r="O564" s="5" t="s">
        <v>3089</v>
      </c>
      <c r="P564" s="5" t="s">
        <v>386</v>
      </c>
      <c r="Q564" s="5"/>
      <c r="R564" s="5" t="s">
        <v>3312</v>
      </c>
      <c r="S564" s="5" t="s">
        <v>3347</v>
      </c>
      <c r="T564" s="105" t="s">
        <v>3254</v>
      </c>
      <c r="U564" s="105"/>
    </row>
    <row r="565" spans="1:21" ht="45" customHeight="1">
      <c r="A565" s="80">
        <v>11103</v>
      </c>
      <c r="B565" s="5" t="s">
        <v>3225</v>
      </c>
      <c r="C565" s="5"/>
      <c r="D565" s="5" t="s">
        <v>214</v>
      </c>
      <c r="E565" s="5"/>
      <c r="F565" s="5"/>
      <c r="G565" s="5" t="s">
        <v>3285</v>
      </c>
      <c r="H565" s="7"/>
      <c r="I565" s="7"/>
      <c r="J565" s="7"/>
      <c r="K565" s="77">
        <v>67500000</v>
      </c>
      <c r="L565" s="77">
        <f>((K565/3)*(1.04^5))+((K565/3)*(1.04^14))+((K565/3)*(1.04^23))</f>
        <v>121793510.0962789</v>
      </c>
      <c r="M565" s="5" t="s">
        <v>2922</v>
      </c>
      <c r="N565" s="5" t="s">
        <v>3088</v>
      </c>
      <c r="O565" s="5" t="s">
        <v>2383</v>
      </c>
      <c r="P565" s="5" t="s">
        <v>385</v>
      </c>
      <c r="Q565" s="5"/>
      <c r="R565" s="5" t="s">
        <v>3317</v>
      </c>
      <c r="S565" s="5"/>
      <c r="T565" s="105" t="s">
        <v>3254</v>
      </c>
      <c r="U565" s="105" t="s">
        <v>3254</v>
      </c>
    </row>
    <row r="566" spans="1:21" ht="45" customHeight="1">
      <c r="A566" s="80">
        <v>11104</v>
      </c>
      <c r="B566" s="5" t="s">
        <v>3225</v>
      </c>
      <c r="C566" s="5"/>
      <c r="D566" s="5" t="s">
        <v>215</v>
      </c>
      <c r="E566" s="5"/>
      <c r="F566" s="5"/>
      <c r="G566" s="5" t="s">
        <v>3285</v>
      </c>
      <c r="H566" s="7"/>
      <c r="I566" s="7"/>
      <c r="J566" s="7"/>
      <c r="K566" s="77">
        <v>40500000</v>
      </c>
      <c r="L566" s="77">
        <f>((K566/3)*(1.04^5))+((K566/3)*(1.04^14))+((K566/3)*(1.04^23))</f>
        <v>73076106.05776735</v>
      </c>
      <c r="M566" s="5" t="s">
        <v>2922</v>
      </c>
      <c r="N566" s="5" t="s">
        <v>3088</v>
      </c>
      <c r="O566" s="5" t="s">
        <v>2383</v>
      </c>
      <c r="P566" s="5" t="s">
        <v>385</v>
      </c>
      <c r="Q566" s="5"/>
      <c r="R566" s="5" t="s">
        <v>3317</v>
      </c>
      <c r="S566" s="5"/>
      <c r="T566" s="105"/>
      <c r="U566" s="105"/>
    </row>
    <row r="567" spans="1:21" ht="45" customHeight="1">
      <c r="A567" s="5">
        <v>11107</v>
      </c>
      <c r="B567" s="5" t="s">
        <v>3228</v>
      </c>
      <c r="C567" s="5"/>
      <c r="D567" s="5" t="s">
        <v>2918</v>
      </c>
      <c r="E567" s="5"/>
      <c r="F567" s="5"/>
      <c r="G567" s="5" t="s">
        <v>3348</v>
      </c>
      <c r="H567" s="5" t="s">
        <v>1553</v>
      </c>
      <c r="I567" s="5" t="s">
        <v>258</v>
      </c>
      <c r="J567" s="5"/>
      <c r="K567" s="41">
        <v>1152000</v>
      </c>
      <c r="L567" s="41">
        <f>K567*(1.04^10)</f>
        <v>1705241.416225933</v>
      </c>
      <c r="M567" s="5" t="s">
        <v>3481</v>
      </c>
      <c r="N567" s="5" t="s">
        <v>3088</v>
      </c>
      <c r="O567" s="5" t="s">
        <v>3348</v>
      </c>
      <c r="P567" s="5" t="s">
        <v>386</v>
      </c>
      <c r="Q567" s="5"/>
      <c r="R567" s="5" t="s">
        <v>3312</v>
      </c>
      <c r="S567" s="5"/>
      <c r="T567" s="105"/>
      <c r="U567" s="105"/>
    </row>
    <row r="568" spans="1:21" ht="45" customHeight="1">
      <c r="A568" s="80">
        <v>11108</v>
      </c>
      <c r="B568" s="5" t="s">
        <v>3228</v>
      </c>
      <c r="C568" s="5"/>
      <c r="D568" s="5" t="s">
        <v>205</v>
      </c>
      <c r="E568" s="5"/>
      <c r="F568" s="5"/>
      <c r="G568" s="5" t="s">
        <v>3348</v>
      </c>
      <c r="H568" s="5" t="s">
        <v>1553</v>
      </c>
      <c r="I568" s="5" t="s">
        <v>258</v>
      </c>
      <c r="J568" s="5"/>
      <c r="K568" s="41">
        <v>1550000</v>
      </c>
      <c r="L568" s="41">
        <f>K568*(1.04^10)</f>
        <v>2294378.641623434</v>
      </c>
      <c r="M568" s="5" t="s">
        <v>3481</v>
      </c>
      <c r="N568" s="5" t="s">
        <v>3088</v>
      </c>
      <c r="O568" s="5" t="s">
        <v>3089</v>
      </c>
      <c r="P568" s="5" t="s">
        <v>385</v>
      </c>
      <c r="Q568" s="5"/>
      <c r="R568" s="5" t="s">
        <v>3312</v>
      </c>
      <c r="S568" s="5"/>
      <c r="T568" s="105" t="s">
        <v>3254</v>
      </c>
      <c r="U568" s="105" t="s">
        <v>3254</v>
      </c>
    </row>
    <row r="569" spans="1:21" ht="45" customHeight="1">
      <c r="A569" s="80">
        <v>11109</v>
      </c>
      <c r="B569" s="5" t="s">
        <v>3228</v>
      </c>
      <c r="C569" s="5"/>
      <c r="D569" s="5" t="s">
        <v>2919</v>
      </c>
      <c r="E569" s="5"/>
      <c r="F569" s="5"/>
      <c r="G569" s="5" t="s">
        <v>3285</v>
      </c>
      <c r="H569" s="5" t="s">
        <v>2920</v>
      </c>
      <c r="I569" s="5" t="s">
        <v>2921</v>
      </c>
      <c r="J569" s="5"/>
      <c r="K569" s="41">
        <v>14000000</v>
      </c>
      <c r="L569" s="77">
        <f>((K569/3)*(1.04^5))+((K569/3)*(1.04^14))+((K569/3)*(1.04^23))</f>
        <v>25260876.16811711</v>
      </c>
      <c r="M569" s="5" t="s">
        <v>2922</v>
      </c>
      <c r="N569" s="5" t="s">
        <v>3088</v>
      </c>
      <c r="O569" s="5" t="s">
        <v>3348</v>
      </c>
      <c r="P569" s="5" t="s">
        <v>385</v>
      </c>
      <c r="Q569" s="5"/>
      <c r="R569" s="5" t="s">
        <v>3312</v>
      </c>
      <c r="S569" s="5"/>
      <c r="T569" s="105"/>
      <c r="U569" s="105"/>
    </row>
    <row r="570" spans="1:21" ht="45" customHeight="1">
      <c r="A570" s="80">
        <v>11110</v>
      </c>
      <c r="B570" s="5" t="s">
        <v>3228</v>
      </c>
      <c r="C570" s="5"/>
      <c r="D570" s="5" t="s">
        <v>254</v>
      </c>
      <c r="E570" s="5"/>
      <c r="F570" s="5"/>
      <c r="G570" s="5" t="s">
        <v>3285</v>
      </c>
      <c r="H570" s="5" t="s">
        <v>255</v>
      </c>
      <c r="I570" s="5" t="s">
        <v>259</v>
      </c>
      <c r="J570" s="5"/>
      <c r="K570" s="41">
        <v>4500000</v>
      </c>
      <c r="L570" s="41">
        <f>K570*(1.04^10)</f>
        <v>6661099.282132551</v>
      </c>
      <c r="M570" s="5" t="s">
        <v>3481</v>
      </c>
      <c r="N570" s="5" t="s">
        <v>3088</v>
      </c>
      <c r="O570" s="5" t="s">
        <v>3276</v>
      </c>
      <c r="P570" s="5" t="s">
        <v>385</v>
      </c>
      <c r="Q570" s="5"/>
      <c r="R570" s="5" t="s">
        <v>3312</v>
      </c>
      <c r="S570" s="5"/>
      <c r="T570" s="105"/>
      <c r="U570" s="105"/>
    </row>
    <row r="571" spans="1:21" ht="45" customHeight="1">
      <c r="A571" s="80">
        <v>11111</v>
      </c>
      <c r="B571" s="5" t="s">
        <v>3228</v>
      </c>
      <c r="C571" s="5"/>
      <c r="D571" s="5" t="s">
        <v>206</v>
      </c>
      <c r="E571" s="5"/>
      <c r="F571" s="5"/>
      <c r="G571" s="5" t="s">
        <v>3285</v>
      </c>
      <c r="H571" s="5" t="s">
        <v>256</v>
      </c>
      <c r="I571" s="5" t="s">
        <v>2923</v>
      </c>
      <c r="J571" s="5"/>
      <c r="K571" s="41">
        <v>4000000</v>
      </c>
      <c r="L571" s="41">
        <f>K571*(1.04^10)</f>
        <v>5920977.139673378</v>
      </c>
      <c r="M571" s="5" t="s">
        <v>3481</v>
      </c>
      <c r="N571" s="5" t="s">
        <v>3088</v>
      </c>
      <c r="O571" s="5" t="s">
        <v>3348</v>
      </c>
      <c r="P571" s="5" t="s">
        <v>385</v>
      </c>
      <c r="Q571" s="5"/>
      <c r="R571" s="5" t="s">
        <v>3312</v>
      </c>
      <c r="S571" s="5"/>
      <c r="T571" s="105"/>
      <c r="U571" s="105"/>
    </row>
    <row r="572" spans="1:21" ht="45" customHeight="1">
      <c r="A572" s="80">
        <v>11112</v>
      </c>
      <c r="B572" s="5" t="s">
        <v>3228</v>
      </c>
      <c r="C572" s="5"/>
      <c r="D572" s="5" t="s">
        <v>2924</v>
      </c>
      <c r="E572" s="5"/>
      <c r="F572" s="5"/>
      <c r="G572" s="5" t="s">
        <v>3285</v>
      </c>
      <c r="H572" s="5" t="s">
        <v>257</v>
      </c>
      <c r="I572" s="5" t="s">
        <v>2925</v>
      </c>
      <c r="J572" s="5"/>
      <c r="K572" s="41">
        <v>8000000</v>
      </c>
      <c r="L572" s="41">
        <f>K572*(1.04^10)</f>
        <v>11841954.279346757</v>
      </c>
      <c r="M572" s="5" t="s">
        <v>3481</v>
      </c>
      <c r="N572" s="5" t="s">
        <v>3088</v>
      </c>
      <c r="O572" s="5" t="s">
        <v>3348</v>
      </c>
      <c r="P572" s="5" t="s">
        <v>385</v>
      </c>
      <c r="Q572" s="5"/>
      <c r="R572" s="5" t="s">
        <v>3312</v>
      </c>
      <c r="S572" s="5"/>
      <c r="T572" s="105" t="s">
        <v>3254</v>
      </c>
      <c r="U572" s="105"/>
    </row>
    <row r="573" spans="1:21" ht="45" customHeight="1">
      <c r="A573" s="5">
        <v>11113</v>
      </c>
      <c r="B573" s="5" t="s">
        <v>3228</v>
      </c>
      <c r="C573" s="5"/>
      <c r="D573" s="5" t="s">
        <v>2926</v>
      </c>
      <c r="E573" s="5"/>
      <c r="F573" s="5"/>
      <c r="G573" s="5" t="s">
        <v>3285</v>
      </c>
      <c r="H573" s="5" t="s">
        <v>2927</v>
      </c>
      <c r="I573" s="5" t="s">
        <v>2857</v>
      </c>
      <c r="J573" s="5"/>
      <c r="K573" s="41">
        <v>1190000</v>
      </c>
      <c r="L573" s="41">
        <f>K573*(1.04^18)</f>
        <v>2410721.6533004544</v>
      </c>
      <c r="M573" s="5" t="s">
        <v>1531</v>
      </c>
      <c r="N573" s="5" t="s">
        <v>3088</v>
      </c>
      <c r="O573" s="5" t="s">
        <v>298</v>
      </c>
      <c r="P573" s="5" t="s">
        <v>386</v>
      </c>
      <c r="Q573" s="5"/>
      <c r="R573" s="5" t="s">
        <v>292</v>
      </c>
      <c r="S573" s="5" t="s">
        <v>388</v>
      </c>
      <c r="T573" s="105" t="s">
        <v>3254</v>
      </c>
      <c r="U573" s="105"/>
    </row>
    <row r="574" spans="1:21" ht="45" customHeight="1">
      <c r="A574" s="80">
        <v>11118</v>
      </c>
      <c r="B574" s="5" t="s">
        <v>1202</v>
      </c>
      <c r="C574" s="5"/>
      <c r="D574" s="5" t="s">
        <v>1203</v>
      </c>
      <c r="E574" s="5" t="s">
        <v>1204</v>
      </c>
      <c r="F574" s="5" t="s">
        <v>1205</v>
      </c>
      <c r="G574" s="5" t="s">
        <v>3174</v>
      </c>
      <c r="H574" s="5" t="s">
        <v>1206</v>
      </c>
      <c r="I574" s="29" t="s">
        <v>1207</v>
      </c>
      <c r="J574" s="29"/>
      <c r="K574" s="90">
        <v>5820000</v>
      </c>
      <c r="L574" s="41">
        <f aca="true" t="shared" si="21" ref="L574:L582">K574*(1.04^10)</f>
        <v>8615021.738224765</v>
      </c>
      <c r="M574" s="5" t="s">
        <v>3481</v>
      </c>
      <c r="N574" s="5" t="s">
        <v>3088</v>
      </c>
      <c r="O574" s="5" t="s">
        <v>2498</v>
      </c>
      <c r="P574" s="80" t="s">
        <v>386</v>
      </c>
      <c r="Q574" s="80"/>
      <c r="R574" s="5" t="s">
        <v>3314</v>
      </c>
      <c r="S574" s="5" t="s">
        <v>3347</v>
      </c>
      <c r="T574" s="105"/>
      <c r="U574" s="105"/>
    </row>
    <row r="575" spans="1:21" ht="45" customHeight="1">
      <c r="A575" s="5">
        <v>11120</v>
      </c>
      <c r="B575" s="5" t="s">
        <v>1202</v>
      </c>
      <c r="C575" s="5"/>
      <c r="D575" s="5" t="s">
        <v>1209</v>
      </c>
      <c r="E575" s="5" t="s">
        <v>1295</v>
      </c>
      <c r="F575" s="5" t="s">
        <v>1287</v>
      </c>
      <c r="G575" s="5" t="s">
        <v>3174</v>
      </c>
      <c r="H575" s="5" t="s">
        <v>1208</v>
      </c>
      <c r="I575" s="29" t="s">
        <v>1259</v>
      </c>
      <c r="J575" s="29"/>
      <c r="K575" s="90">
        <v>14328000</v>
      </c>
      <c r="L575" s="41">
        <f t="shared" si="21"/>
        <v>21208940.11431004</v>
      </c>
      <c r="M575" s="5" t="s">
        <v>3481</v>
      </c>
      <c r="N575" s="5" t="s">
        <v>3088</v>
      </c>
      <c r="O575" s="5" t="s">
        <v>2498</v>
      </c>
      <c r="P575" s="5" t="s">
        <v>385</v>
      </c>
      <c r="Q575" s="5"/>
      <c r="R575" s="5" t="s">
        <v>3314</v>
      </c>
      <c r="S575" s="5" t="s">
        <v>3258</v>
      </c>
      <c r="T575" s="105"/>
      <c r="U575" s="105"/>
    </row>
    <row r="576" spans="1:21" ht="45" customHeight="1">
      <c r="A576" s="5">
        <v>11121</v>
      </c>
      <c r="B576" s="5" t="s">
        <v>3229</v>
      </c>
      <c r="C576" s="16" t="s">
        <v>3229</v>
      </c>
      <c r="D576" s="16" t="s">
        <v>2408</v>
      </c>
      <c r="E576" s="16" t="s">
        <v>2453</v>
      </c>
      <c r="F576" s="16" t="s">
        <v>2454</v>
      </c>
      <c r="G576" s="16" t="s">
        <v>3530</v>
      </c>
      <c r="H576" s="18" t="s">
        <v>2960</v>
      </c>
      <c r="I576" s="18" t="s">
        <v>2409</v>
      </c>
      <c r="J576" s="18"/>
      <c r="K576" s="90">
        <v>50000000</v>
      </c>
      <c r="L576" s="41">
        <f t="shared" si="21"/>
        <v>74012214.24591723</v>
      </c>
      <c r="M576" s="5" t="s">
        <v>3481</v>
      </c>
      <c r="N576" s="5" t="s">
        <v>3088</v>
      </c>
      <c r="O576" s="5" t="s">
        <v>2498</v>
      </c>
      <c r="P576" s="5" t="s">
        <v>385</v>
      </c>
      <c r="Q576" s="5"/>
      <c r="R576" s="5" t="s">
        <v>3313</v>
      </c>
      <c r="S576" s="5" t="s">
        <v>3193</v>
      </c>
      <c r="T576" s="105"/>
      <c r="U576" s="105"/>
    </row>
    <row r="577" spans="1:21" ht="45" customHeight="1">
      <c r="A577" s="80">
        <v>11122</v>
      </c>
      <c r="B577" s="5" t="s">
        <v>3229</v>
      </c>
      <c r="C577" s="16" t="s">
        <v>3229</v>
      </c>
      <c r="D577" s="16" t="s">
        <v>2410</v>
      </c>
      <c r="E577" s="16" t="s">
        <v>3130</v>
      </c>
      <c r="F577" s="16" t="s">
        <v>2411</v>
      </c>
      <c r="G577" s="16" t="s">
        <v>3173</v>
      </c>
      <c r="H577" s="18" t="s">
        <v>2960</v>
      </c>
      <c r="I577" s="18" t="s">
        <v>2412</v>
      </c>
      <c r="J577" s="18"/>
      <c r="K577" s="90">
        <v>37676000</v>
      </c>
      <c r="L577" s="41">
        <f t="shared" si="21"/>
        <v>55769683.67858355</v>
      </c>
      <c r="M577" s="5" t="s">
        <v>3481</v>
      </c>
      <c r="N577" s="5" t="s">
        <v>3088</v>
      </c>
      <c r="O577" s="5" t="s">
        <v>2498</v>
      </c>
      <c r="P577" s="5" t="s">
        <v>385</v>
      </c>
      <c r="Q577" s="5"/>
      <c r="R577" s="5" t="s">
        <v>3313</v>
      </c>
      <c r="S577" s="5" t="s">
        <v>3193</v>
      </c>
      <c r="T577" s="105" t="s">
        <v>3254</v>
      </c>
      <c r="U577" s="105"/>
    </row>
    <row r="578" spans="1:21" ht="45" customHeight="1">
      <c r="A578" s="80">
        <v>11123</v>
      </c>
      <c r="B578" s="5" t="s">
        <v>3229</v>
      </c>
      <c r="C578" s="16" t="s">
        <v>3229</v>
      </c>
      <c r="D578" s="16" t="s">
        <v>2413</v>
      </c>
      <c r="E578" s="16" t="s">
        <v>2414</v>
      </c>
      <c r="F578" s="16" t="s">
        <v>3285</v>
      </c>
      <c r="G578" s="16" t="s">
        <v>3530</v>
      </c>
      <c r="H578" s="18" t="s">
        <v>2415</v>
      </c>
      <c r="I578" s="18" t="s">
        <v>2416</v>
      </c>
      <c r="J578" s="18"/>
      <c r="K578" s="90">
        <v>15000000</v>
      </c>
      <c r="L578" s="41">
        <f t="shared" si="21"/>
        <v>22203664.273775168</v>
      </c>
      <c r="M578" s="5" t="s">
        <v>3481</v>
      </c>
      <c r="N578" s="5" t="s">
        <v>3088</v>
      </c>
      <c r="O578" s="5" t="s">
        <v>3195</v>
      </c>
      <c r="P578" s="5" t="s">
        <v>385</v>
      </c>
      <c r="Q578" s="5"/>
      <c r="R578" s="5" t="s">
        <v>3313</v>
      </c>
      <c r="S578" s="5" t="s">
        <v>3193</v>
      </c>
      <c r="T578" s="105"/>
      <c r="U578" s="105"/>
    </row>
    <row r="579" spans="1:21" ht="45" customHeight="1">
      <c r="A579" s="80">
        <v>11124</v>
      </c>
      <c r="B579" s="5" t="s">
        <v>3229</v>
      </c>
      <c r="C579" s="16" t="s">
        <v>3229</v>
      </c>
      <c r="D579" s="16" t="s">
        <v>2417</v>
      </c>
      <c r="E579" s="16" t="s">
        <v>2418</v>
      </c>
      <c r="F579" s="16" t="s">
        <v>2448</v>
      </c>
      <c r="G579" s="16" t="s">
        <v>3173</v>
      </c>
      <c r="H579" s="18" t="s">
        <v>2960</v>
      </c>
      <c r="I579" s="18" t="s">
        <v>2419</v>
      </c>
      <c r="J579" s="18"/>
      <c r="K579" s="90">
        <v>20000000</v>
      </c>
      <c r="L579" s="41">
        <f t="shared" si="21"/>
        <v>29604885.69836689</v>
      </c>
      <c r="M579" s="5" t="s">
        <v>3481</v>
      </c>
      <c r="N579" s="5" t="s">
        <v>3088</v>
      </c>
      <c r="O579" s="5" t="s">
        <v>2498</v>
      </c>
      <c r="P579" s="5" t="s">
        <v>385</v>
      </c>
      <c r="Q579" s="5"/>
      <c r="R579" s="5" t="s">
        <v>3313</v>
      </c>
      <c r="S579" s="5" t="s">
        <v>3193</v>
      </c>
      <c r="T579" s="105" t="s">
        <v>3254</v>
      </c>
      <c r="U579" s="105" t="s">
        <v>3254</v>
      </c>
    </row>
    <row r="580" spans="1:21" ht="45" customHeight="1">
      <c r="A580" s="5">
        <v>11125</v>
      </c>
      <c r="B580" s="5" t="s">
        <v>3229</v>
      </c>
      <c r="C580" s="16" t="s">
        <v>3229</v>
      </c>
      <c r="D580" s="16" t="s">
        <v>2420</v>
      </c>
      <c r="E580" s="16" t="s">
        <v>3285</v>
      </c>
      <c r="F580" s="16" t="s">
        <v>3285</v>
      </c>
      <c r="G580" s="16" t="s">
        <v>3173</v>
      </c>
      <c r="H580" s="18" t="s">
        <v>2421</v>
      </c>
      <c r="I580" s="18" t="s">
        <v>2422</v>
      </c>
      <c r="J580" s="18"/>
      <c r="K580" s="90">
        <v>2000000</v>
      </c>
      <c r="L580" s="41">
        <f t="shared" si="21"/>
        <v>2960488.569836689</v>
      </c>
      <c r="M580" s="5" t="s">
        <v>3481</v>
      </c>
      <c r="N580" s="5" t="s">
        <v>3088</v>
      </c>
      <c r="O580" s="5" t="s">
        <v>3310</v>
      </c>
      <c r="P580" s="5" t="s">
        <v>385</v>
      </c>
      <c r="Q580" s="5"/>
      <c r="R580" s="5" t="s">
        <v>3313</v>
      </c>
      <c r="S580" s="5" t="s">
        <v>3193</v>
      </c>
      <c r="T580" s="105"/>
      <c r="U580" s="105"/>
    </row>
    <row r="581" spans="1:21" ht="45" customHeight="1">
      <c r="A581" s="30">
        <v>11126</v>
      </c>
      <c r="B581" s="30" t="s">
        <v>3215</v>
      </c>
      <c r="C581" s="30" t="s">
        <v>3215</v>
      </c>
      <c r="D581" s="31" t="s">
        <v>3083</v>
      </c>
      <c r="E581" s="30" t="s">
        <v>3084</v>
      </c>
      <c r="F581" s="30" t="s">
        <v>3085</v>
      </c>
      <c r="G581" s="32" t="s">
        <v>3172</v>
      </c>
      <c r="H581" s="33" t="s">
        <v>3086</v>
      </c>
      <c r="I581" s="34" t="s">
        <v>3087</v>
      </c>
      <c r="J581" s="34"/>
      <c r="K581" s="91">
        <v>501505</v>
      </c>
      <c r="L581" s="41">
        <f t="shared" si="21"/>
        <v>742349.9101079744</v>
      </c>
      <c r="M581" s="30" t="s">
        <v>3481</v>
      </c>
      <c r="N581" s="30" t="s">
        <v>3088</v>
      </c>
      <c r="O581" s="30" t="s">
        <v>3089</v>
      </c>
      <c r="P581" s="80" t="s">
        <v>386</v>
      </c>
      <c r="Q581" s="80"/>
      <c r="R581" s="5" t="s">
        <v>3347</v>
      </c>
      <c r="S581" s="5" t="s">
        <v>3258</v>
      </c>
      <c r="T581" s="105" t="s">
        <v>3254</v>
      </c>
      <c r="U581" s="105"/>
    </row>
    <row r="582" spans="1:21" ht="45" customHeight="1">
      <c r="A582" s="5">
        <v>11127</v>
      </c>
      <c r="B582" s="5" t="s">
        <v>3200</v>
      </c>
      <c r="C582" s="5" t="s">
        <v>3200</v>
      </c>
      <c r="D582" s="5" t="s">
        <v>2042</v>
      </c>
      <c r="E582" s="5" t="s">
        <v>3285</v>
      </c>
      <c r="F582" s="5" t="s">
        <v>3285</v>
      </c>
      <c r="G582" s="16" t="s">
        <v>3285</v>
      </c>
      <c r="H582" s="18"/>
      <c r="I582" s="15" t="s">
        <v>2043</v>
      </c>
      <c r="J582" s="15"/>
      <c r="K582" s="90">
        <v>499600</v>
      </c>
      <c r="L582" s="41">
        <f t="shared" si="21"/>
        <v>739530.044745205</v>
      </c>
      <c r="M582" s="5" t="s">
        <v>3481</v>
      </c>
      <c r="N582" s="5" t="s">
        <v>3088</v>
      </c>
      <c r="O582" s="5" t="s">
        <v>307</v>
      </c>
      <c r="P582" s="80" t="s">
        <v>386</v>
      </c>
      <c r="Q582" s="80"/>
      <c r="R582" s="5" t="s">
        <v>3347</v>
      </c>
      <c r="S582" s="5"/>
      <c r="T582" s="105"/>
      <c r="U582" s="105"/>
    </row>
    <row r="583" spans="1:21" ht="45" customHeight="1">
      <c r="A583" s="80">
        <v>11131</v>
      </c>
      <c r="B583" s="5" t="s">
        <v>3200</v>
      </c>
      <c r="C583" s="5"/>
      <c r="D583" s="5" t="s">
        <v>2068</v>
      </c>
      <c r="E583" s="5" t="s">
        <v>2069</v>
      </c>
      <c r="F583" s="17" t="s">
        <v>2070</v>
      </c>
      <c r="G583" s="80" t="s">
        <v>3175</v>
      </c>
      <c r="H583" s="7"/>
      <c r="I583" s="7" t="s">
        <v>2071</v>
      </c>
      <c r="J583" s="7"/>
      <c r="K583" s="90">
        <v>1350000</v>
      </c>
      <c r="L583" s="41">
        <f>K583*(1.04^18)</f>
        <v>2734852.2957610195</v>
      </c>
      <c r="M583" s="5" t="s">
        <v>3482</v>
      </c>
      <c r="N583" s="5" t="s">
        <v>3382</v>
      </c>
      <c r="O583" s="5" t="s">
        <v>242</v>
      </c>
      <c r="P583" s="5" t="s">
        <v>386</v>
      </c>
      <c r="Q583" s="5"/>
      <c r="R583" s="5" t="s">
        <v>3314</v>
      </c>
      <c r="S583" s="5"/>
      <c r="T583" s="105"/>
      <c r="U583" s="105"/>
    </row>
    <row r="584" spans="1:21" ht="45" customHeight="1">
      <c r="A584" s="80">
        <v>11132</v>
      </c>
      <c r="B584" s="80" t="s">
        <v>3162</v>
      </c>
      <c r="C584" s="80" t="s">
        <v>3162</v>
      </c>
      <c r="D584" s="80" t="s">
        <v>3355</v>
      </c>
      <c r="E584" s="80" t="s">
        <v>3356</v>
      </c>
      <c r="F584" s="80"/>
      <c r="G584" s="80"/>
      <c r="H584" s="81" t="s">
        <v>3357</v>
      </c>
      <c r="I584" s="81" t="s">
        <v>3358</v>
      </c>
      <c r="J584" s="81"/>
      <c r="K584" s="41">
        <v>5000000</v>
      </c>
      <c r="L584" s="41">
        <f>K584*(1.04^10)</f>
        <v>7401221.424591723</v>
      </c>
      <c r="M584" s="80" t="s">
        <v>3481</v>
      </c>
      <c r="N584" s="80" t="s">
        <v>3382</v>
      </c>
      <c r="O584" s="80" t="s">
        <v>3310</v>
      </c>
      <c r="P584" s="5" t="s">
        <v>386</v>
      </c>
      <c r="Q584" s="5"/>
      <c r="R584" s="5" t="s">
        <v>3258</v>
      </c>
      <c r="S584" s="8"/>
      <c r="T584" s="105"/>
      <c r="U584" s="105" t="s">
        <v>3254</v>
      </c>
    </row>
    <row r="585" spans="1:21" ht="45" customHeight="1">
      <c r="A585" s="80">
        <v>11133</v>
      </c>
      <c r="B585" s="80" t="s">
        <v>3200</v>
      </c>
      <c r="C585" s="5"/>
      <c r="D585" s="5" t="s">
        <v>1994</v>
      </c>
      <c r="E585" s="5"/>
      <c r="F585" s="17"/>
      <c r="G585" s="5"/>
      <c r="H585" s="7"/>
      <c r="I585" s="7" t="s">
        <v>1995</v>
      </c>
      <c r="J585" s="7"/>
      <c r="K585" s="90">
        <v>1000000</v>
      </c>
      <c r="L585" s="41">
        <f>K585*(1.04^28)</f>
        <v>2998703.3191822693</v>
      </c>
      <c r="M585" s="5" t="s">
        <v>3483</v>
      </c>
      <c r="N585" s="5" t="s">
        <v>3382</v>
      </c>
      <c r="O585" s="5" t="s">
        <v>305</v>
      </c>
      <c r="P585" s="5" t="s">
        <v>386</v>
      </c>
      <c r="Q585" s="5"/>
      <c r="R585" s="5" t="s">
        <v>3347</v>
      </c>
      <c r="S585" s="5"/>
      <c r="T585" s="105"/>
      <c r="U585" s="105" t="s">
        <v>3254</v>
      </c>
    </row>
    <row r="586" spans="1:21" ht="45" customHeight="1">
      <c r="A586" s="80">
        <v>11134</v>
      </c>
      <c r="B586" s="5" t="s">
        <v>3226</v>
      </c>
      <c r="C586" s="5"/>
      <c r="D586" s="5" t="s">
        <v>399</v>
      </c>
      <c r="E586" s="5" t="s">
        <v>409</v>
      </c>
      <c r="F586" s="5" t="s">
        <v>410</v>
      </c>
      <c r="G586" s="80" t="s">
        <v>3431</v>
      </c>
      <c r="H586" s="7" t="s">
        <v>411</v>
      </c>
      <c r="I586" s="7" t="s">
        <v>412</v>
      </c>
      <c r="J586" s="7"/>
      <c r="K586" s="90">
        <f>2400000+275000</f>
        <v>2675000</v>
      </c>
      <c r="L586" s="41">
        <f aca="true" t="shared" si="22" ref="L586:L591">K586*(1.04^10)</f>
        <v>3959653.462156572</v>
      </c>
      <c r="M586" s="5" t="s">
        <v>3481</v>
      </c>
      <c r="N586" s="5" t="s">
        <v>3382</v>
      </c>
      <c r="O586" s="5" t="s">
        <v>304</v>
      </c>
      <c r="P586" s="5" t="s">
        <v>385</v>
      </c>
      <c r="Q586" s="5"/>
      <c r="R586" s="5" t="s">
        <v>3431</v>
      </c>
      <c r="S586" s="5"/>
      <c r="T586" s="105"/>
      <c r="U586" s="105" t="s">
        <v>3254</v>
      </c>
    </row>
    <row r="587" spans="1:21" ht="45" customHeight="1">
      <c r="A587" s="80">
        <v>11135</v>
      </c>
      <c r="B587" s="5" t="s">
        <v>3209</v>
      </c>
      <c r="C587" s="5" t="s">
        <v>3209</v>
      </c>
      <c r="D587" s="5" t="s">
        <v>3043</v>
      </c>
      <c r="E587" s="5" t="s">
        <v>3044</v>
      </c>
      <c r="F587" s="5" t="s">
        <v>3045</v>
      </c>
      <c r="G587" s="5" t="s">
        <v>3170</v>
      </c>
      <c r="H587" s="5" t="s">
        <v>3046</v>
      </c>
      <c r="I587" s="5" t="s">
        <v>3047</v>
      </c>
      <c r="J587" s="5"/>
      <c r="K587" s="41">
        <v>34347149</v>
      </c>
      <c r="L587" s="41">
        <f t="shared" si="22"/>
        <v>50842171.01048884</v>
      </c>
      <c r="M587" s="5" t="s">
        <v>3481</v>
      </c>
      <c r="N587" s="5" t="s">
        <v>3382</v>
      </c>
      <c r="O587" s="5" t="s">
        <v>298</v>
      </c>
      <c r="P587" s="5" t="s">
        <v>385</v>
      </c>
      <c r="Q587" s="5"/>
      <c r="R587" s="5" t="s">
        <v>3314</v>
      </c>
      <c r="S587" s="5"/>
      <c r="T587" s="105"/>
      <c r="U587" s="105"/>
    </row>
    <row r="588" spans="1:21" ht="45" customHeight="1">
      <c r="A588" s="80">
        <v>11136</v>
      </c>
      <c r="B588" s="5" t="s">
        <v>3210</v>
      </c>
      <c r="C588" s="5" t="s">
        <v>3229</v>
      </c>
      <c r="D588" s="5" t="s">
        <v>849</v>
      </c>
      <c r="E588" s="5" t="s">
        <v>3285</v>
      </c>
      <c r="F588" s="5" t="s">
        <v>3285</v>
      </c>
      <c r="G588" s="5" t="s">
        <v>850</v>
      </c>
      <c r="H588" s="7" t="s">
        <v>851</v>
      </c>
      <c r="I588" s="7" t="s">
        <v>748</v>
      </c>
      <c r="J588" s="7"/>
      <c r="K588" s="41">
        <v>3800000</v>
      </c>
      <c r="L588" s="41">
        <f t="shared" si="22"/>
        <v>5624928.282689709</v>
      </c>
      <c r="M588" s="5" t="s">
        <v>3481</v>
      </c>
      <c r="N588" s="5" t="s">
        <v>3382</v>
      </c>
      <c r="O588" s="5" t="s">
        <v>2498</v>
      </c>
      <c r="P588" s="5" t="s">
        <v>385</v>
      </c>
      <c r="Q588" s="5"/>
      <c r="R588" s="5" t="s">
        <v>3314</v>
      </c>
      <c r="S588" s="5"/>
      <c r="T588" s="105"/>
      <c r="U588" s="105" t="s">
        <v>3254</v>
      </c>
    </row>
    <row r="589" spans="1:21" ht="45" customHeight="1">
      <c r="A589" s="80">
        <v>11137</v>
      </c>
      <c r="B589" s="5" t="s">
        <v>3210</v>
      </c>
      <c r="C589" s="5" t="s">
        <v>130</v>
      </c>
      <c r="D589" s="5" t="s">
        <v>749</v>
      </c>
      <c r="E589" s="5" t="s">
        <v>3285</v>
      </c>
      <c r="F589" s="5" t="s">
        <v>3285</v>
      </c>
      <c r="G589" s="5" t="s">
        <v>850</v>
      </c>
      <c r="H589" s="7" t="s">
        <v>851</v>
      </c>
      <c r="I589" s="7" t="s">
        <v>750</v>
      </c>
      <c r="J589" s="7"/>
      <c r="K589" s="41">
        <v>1800000</v>
      </c>
      <c r="L589" s="41">
        <f t="shared" si="22"/>
        <v>2664439.71285302</v>
      </c>
      <c r="M589" s="5" t="s">
        <v>3481</v>
      </c>
      <c r="N589" s="5" t="s">
        <v>3382</v>
      </c>
      <c r="O589" s="5" t="s">
        <v>2498</v>
      </c>
      <c r="P589" s="5" t="s">
        <v>385</v>
      </c>
      <c r="Q589" s="5"/>
      <c r="R589" s="5" t="s">
        <v>3314</v>
      </c>
      <c r="S589" s="5"/>
      <c r="T589" s="105"/>
      <c r="U589" s="105" t="s">
        <v>3254</v>
      </c>
    </row>
    <row r="590" spans="1:21" ht="45" customHeight="1">
      <c r="A590" s="80">
        <v>11138</v>
      </c>
      <c r="B590" s="5" t="s">
        <v>3210</v>
      </c>
      <c r="C590" s="5" t="s">
        <v>3210</v>
      </c>
      <c r="D590" s="5" t="s">
        <v>773</v>
      </c>
      <c r="E590" s="5" t="s">
        <v>1063</v>
      </c>
      <c r="F590" s="5" t="s">
        <v>774</v>
      </c>
      <c r="G590" s="5" t="s">
        <v>3172</v>
      </c>
      <c r="H590" s="7" t="s">
        <v>775</v>
      </c>
      <c r="I590" s="7" t="s">
        <v>776</v>
      </c>
      <c r="J590" s="7"/>
      <c r="K590" s="41">
        <v>1200000</v>
      </c>
      <c r="L590" s="41">
        <f t="shared" si="22"/>
        <v>1776293.1419020134</v>
      </c>
      <c r="M590" s="5" t="s">
        <v>3481</v>
      </c>
      <c r="N590" s="5" t="s">
        <v>3382</v>
      </c>
      <c r="O590" s="5" t="s">
        <v>764</v>
      </c>
      <c r="P590" s="5" t="s">
        <v>385</v>
      </c>
      <c r="Q590" s="5"/>
      <c r="R590" s="5" t="s">
        <v>3314</v>
      </c>
      <c r="S590" s="5"/>
      <c r="T590" s="105"/>
      <c r="U590" s="105"/>
    </row>
    <row r="591" spans="1:21" ht="45" customHeight="1">
      <c r="A591" s="80">
        <v>11139</v>
      </c>
      <c r="B591" s="5" t="s">
        <v>3210</v>
      </c>
      <c r="C591" s="5" t="s">
        <v>3210</v>
      </c>
      <c r="D591" s="5" t="s">
        <v>785</v>
      </c>
      <c r="E591" s="5" t="s">
        <v>786</v>
      </c>
      <c r="F591" s="5" t="s">
        <v>787</v>
      </c>
      <c r="G591" s="5" t="s">
        <v>3171</v>
      </c>
      <c r="H591" s="7" t="s">
        <v>788</v>
      </c>
      <c r="I591" s="7" t="s">
        <v>789</v>
      </c>
      <c r="J591" s="7"/>
      <c r="K591" s="41">
        <v>1000000</v>
      </c>
      <c r="L591" s="41">
        <f t="shared" si="22"/>
        <v>1480244.2849183446</v>
      </c>
      <c r="M591" s="5" t="s">
        <v>3481</v>
      </c>
      <c r="N591" s="5" t="s">
        <v>3382</v>
      </c>
      <c r="O591" s="5" t="s">
        <v>2498</v>
      </c>
      <c r="P591" s="5" t="s">
        <v>385</v>
      </c>
      <c r="Q591" s="5"/>
      <c r="R591" s="5" t="s">
        <v>3314</v>
      </c>
      <c r="S591" s="5"/>
      <c r="T591" s="105"/>
      <c r="U591" s="105"/>
    </row>
    <row r="592" spans="1:21" ht="45" customHeight="1">
      <c r="A592" s="80">
        <v>11140</v>
      </c>
      <c r="B592" s="5" t="s">
        <v>3210</v>
      </c>
      <c r="C592" s="5" t="s">
        <v>3210</v>
      </c>
      <c r="D592" s="5" t="s">
        <v>790</v>
      </c>
      <c r="E592" s="5" t="s">
        <v>786</v>
      </c>
      <c r="F592" s="5" t="s">
        <v>1286</v>
      </c>
      <c r="G592" s="5" t="s">
        <v>3171</v>
      </c>
      <c r="H592" s="7" t="s">
        <v>791</v>
      </c>
      <c r="I592" s="7" t="s">
        <v>792</v>
      </c>
      <c r="J592" s="7"/>
      <c r="K592" s="41">
        <v>9000000</v>
      </c>
      <c r="L592" s="41">
        <f>K592*(1.04^18)</f>
        <v>18232348.6384068</v>
      </c>
      <c r="M592" s="5" t="s">
        <v>3482</v>
      </c>
      <c r="N592" s="5" t="s">
        <v>3382</v>
      </c>
      <c r="O592" s="5" t="s">
        <v>3310</v>
      </c>
      <c r="P592" s="5" t="s">
        <v>385</v>
      </c>
      <c r="Q592" s="5"/>
      <c r="R592" s="5" t="s">
        <v>3314</v>
      </c>
      <c r="S592" s="5"/>
      <c r="T592" s="105"/>
      <c r="U592" s="105"/>
    </row>
    <row r="593" spans="1:23" s="66" customFormat="1" ht="45" customHeight="1">
      <c r="A593" s="80">
        <v>11141</v>
      </c>
      <c r="B593" s="5" t="s">
        <v>3210</v>
      </c>
      <c r="C593" s="5" t="s">
        <v>3210</v>
      </c>
      <c r="D593" s="5" t="s">
        <v>793</v>
      </c>
      <c r="E593" s="5" t="s">
        <v>794</v>
      </c>
      <c r="F593" s="5" t="s">
        <v>1121</v>
      </c>
      <c r="G593" s="5" t="s">
        <v>3172</v>
      </c>
      <c r="H593" s="7" t="s">
        <v>693</v>
      </c>
      <c r="I593" s="7" t="s">
        <v>694</v>
      </c>
      <c r="J593" s="7"/>
      <c r="K593" s="41">
        <v>3000000</v>
      </c>
      <c r="L593" s="41">
        <f>K593*(1.04^18)</f>
        <v>6077449.546135599</v>
      </c>
      <c r="M593" s="5" t="s">
        <v>3482</v>
      </c>
      <c r="N593" s="5" t="s">
        <v>3382</v>
      </c>
      <c r="O593" s="5" t="s">
        <v>695</v>
      </c>
      <c r="P593" s="5" t="s">
        <v>385</v>
      </c>
      <c r="Q593" s="5"/>
      <c r="R593" s="5" t="s">
        <v>3314</v>
      </c>
      <c r="S593" s="5"/>
      <c r="T593" s="105"/>
      <c r="U593" s="105" t="s">
        <v>3254</v>
      </c>
      <c r="V593" s="35"/>
      <c r="W593" s="35"/>
    </row>
    <row r="594" spans="1:21" ht="45" customHeight="1">
      <c r="A594" s="80">
        <v>11142</v>
      </c>
      <c r="B594" s="5" t="s">
        <v>3210</v>
      </c>
      <c r="C594" s="5" t="s">
        <v>3210</v>
      </c>
      <c r="D594" s="5" t="s">
        <v>696</v>
      </c>
      <c r="E594" s="5" t="s">
        <v>697</v>
      </c>
      <c r="F594" s="5" t="s">
        <v>698</v>
      </c>
      <c r="G594" s="5" t="s">
        <v>699</v>
      </c>
      <c r="H594" s="7" t="s">
        <v>700</v>
      </c>
      <c r="I594" s="7" t="s">
        <v>701</v>
      </c>
      <c r="J594" s="7"/>
      <c r="K594" s="41">
        <v>1000000</v>
      </c>
      <c r="L594" s="41">
        <f>K594*(1.04^10)</f>
        <v>1480244.2849183446</v>
      </c>
      <c r="M594" s="5" t="s">
        <v>3481</v>
      </c>
      <c r="N594" s="5" t="s">
        <v>3382</v>
      </c>
      <c r="O594" s="5" t="s">
        <v>695</v>
      </c>
      <c r="P594" s="5" t="s">
        <v>386</v>
      </c>
      <c r="Q594" s="5"/>
      <c r="R594" s="5" t="s">
        <v>3314</v>
      </c>
      <c r="S594" s="5"/>
      <c r="T594" s="105"/>
      <c r="U594" s="105"/>
    </row>
    <row r="595" spans="1:21" ht="45" customHeight="1">
      <c r="A595" s="80">
        <v>11143</v>
      </c>
      <c r="B595" s="5" t="s">
        <v>3210</v>
      </c>
      <c r="C595" s="5" t="s">
        <v>3210</v>
      </c>
      <c r="D595" s="5" t="s">
        <v>706</v>
      </c>
      <c r="E595" s="5" t="s">
        <v>707</v>
      </c>
      <c r="F595" s="5" t="s">
        <v>1220</v>
      </c>
      <c r="G595" s="5" t="s">
        <v>3172</v>
      </c>
      <c r="H595" s="7" t="s">
        <v>708</v>
      </c>
      <c r="I595" s="7" t="s">
        <v>709</v>
      </c>
      <c r="J595" s="7"/>
      <c r="K595" s="41">
        <v>1000000</v>
      </c>
      <c r="L595" s="41">
        <f>K595*(1.04^10)</f>
        <v>1480244.2849183446</v>
      </c>
      <c r="M595" s="5" t="s">
        <v>3481</v>
      </c>
      <c r="N595" s="5" t="s">
        <v>3382</v>
      </c>
      <c r="O595" s="5" t="s">
        <v>695</v>
      </c>
      <c r="P595" s="5" t="s">
        <v>385</v>
      </c>
      <c r="Q595" s="5"/>
      <c r="R595" s="5" t="s">
        <v>3314</v>
      </c>
      <c r="S595" s="5"/>
      <c r="T595" s="105"/>
      <c r="U595" s="105"/>
    </row>
    <row r="596" spans="1:21" ht="45" customHeight="1">
      <c r="A596" s="80">
        <v>11144</v>
      </c>
      <c r="B596" s="5" t="s">
        <v>3210</v>
      </c>
      <c r="C596" s="5" t="s">
        <v>3210</v>
      </c>
      <c r="D596" s="5" t="s">
        <v>710</v>
      </c>
      <c r="E596" s="5" t="s">
        <v>711</v>
      </c>
      <c r="F596" s="5" t="s">
        <v>712</v>
      </c>
      <c r="G596" s="5" t="s">
        <v>3172</v>
      </c>
      <c r="H596" s="7" t="s">
        <v>713</v>
      </c>
      <c r="I596" s="7" t="s">
        <v>714</v>
      </c>
      <c r="J596" s="7"/>
      <c r="K596" s="41">
        <v>1000000</v>
      </c>
      <c r="L596" s="41">
        <f>K596*(1.04^10)</f>
        <v>1480244.2849183446</v>
      </c>
      <c r="M596" s="5" t="s">
        <v>3481</v>
      </c>
      <c r="N596" s="5" t="s">
        <v>3382</v>
      </c>
      <c r="O596" s="5" t="s">
        <v>695</v>
      </c>
      <c r="P596" s="5" t="s">
        <v>385</v>
      </c>
      <c r="Q596" s="5"/>
      <c r="R596" s="5" t="s">
        <v>3314</v>
      </c>
      <c r="S596" s="5"/>
      <c r="T596" s="105"/>
      <c r="U596" s="105" t="s">
        <v>3254</v>
      </c>
    </row>
    <row r="597" spans="1:21" ht="45" customHeight="1">
      <c r="A597" s="80">
        <v>11145</v>
      </c>
      <c r="B597" s="5" t="s">
        <v>3210</v>
      </c>
      <c r="C597" s="5" t="s">
        <v>3210</v>
      </c>
      <c r="D597" s="5" t="s">
        <v>715</v>
      </c>
      <c r="E597" s="5" t="s">
        <v>716</v>
      </c>
      <c r="F597" s="5" t="s">
        <v>717</v>
      </c>
      <c r="G597" s="5" t="s">
        <v>3172</v>
      </c>
      <c r="H597" s="7" t="s">
        <v>791</v>
      </c>
      <c r="I597" s="7" t="s">
        <v>718</v>
      </c>
      <c r="J597" s="7"/>
      <c r="K597" s="41">
        <v>1500000</v>
      </c>
      <c r="L597" s="41">
        <f>K597*(1.04^18)</f>
        <v>3038724.7730677994</v>
      </c>
      <c r="M597" s="5" t="s">
        <v>3482</v>
      </c>
      <c r="N597" s="5" t="s">
        <v>3382</v>
      </c>
      <c r="O597" s="5" t="s">
        <v>3310</v>
      </c>
      <c r="P597" s="5" t="s">
        <v>385</v>
      </c>
      <c r="Q597" s="5"/>
      <c r="R597" s="5" t="s">
        <v>3314</v>
      </c>
      <c r="S597" s="5"/>
      <c r="T597" s="105"/>
      <c r="U597" s="105"/>
    </row>
    <row r="598" spans="1:21" ht="45" customHeight="1">
      <c r="A598" s="80">
        <v>11146</v>
      </c>
      <c r="B598" s="5" t="s">
        <v>3210</v>
      </c>
      <c r="C598" s="5" t="s">
        <v>3210</v>
      </c>
      <c r="D598" s="5" t="s">
        <v>719</v>
      </c>
      <c r="E598" s="5" t="s">
        <v>720</v>
      </c>
      <c r="F598" s="5" t="s">
        <v>721</v>
      </c>
      <c r="G598" s="5" t="s">
        <v>3170</v>
      </c>
      <c r="H598" s="7" t="s">
        <v>775</v>
      </c>
      <c r="I598" s="7" t="s">
        <v>722</v>
      </c>
      <c r="J598" s="7"/>
      <c r="K598" s="41">
        <v>1000000</v>
      </c>
      <c r="L598" s="41">
        <f>K598*(1.04^10)</f>
        <v>1480244.2849183446</v>
      </c>
      <c r="M598" s="5" t="s">
        <v>3481</v>
      </c>
      <c r="N598" s="5" t="s">
        <v>3382</v>
      </c>
      <c r="O598" s="5" t="s">
        <v>3310</v>
      </c>
      <c r="P598" s="5" t="s">
        <v>386</v>
      </c>
      <c r="Q598" s="5"/>
      <c r="R598" s="5" t="s">
        <v>3258</v>
      </c>
      <c r="S598" s="5"/>
      <c r="T598" s="105"/>
      <c r="U598" s="105"/>
    </row>
    <row r="599" spans="1:21" ht="45" customHeight="1">
      <c r="A599" s="80">
        <v>11147</v>
      </c>
      <c r="B599" s="5" t="s">
        <v>3210</v>
      </c>
      <c r="C599" s="5" t="s">
        <v>3210</v>
      </c>
      <c r="D599" s="5" t="s">
        <v>723</v>
      </c>
      <c r="E599" s="5" t="s">
        <v>724</v>
      </c>
      <c r="F599" s="5" t="s">
        <v>725</v>
      </c>
      <c r="G599" s="5" t="s">
        <v>3172</v>
      </c>
      <c r="H599" s="7" t="s">
        <v>726</v>
      </c>
      <c r="I599" s="7" t="s">
        <v>727</v>
      </c>
      <c r="J599" s="7"/>
      <c r="K599" s="41">
        <v>2500000</v>
      </c>
      <c r="L599" s="41">
        <f>K599*(1.04^18)</f>
        <v>5064541.288446332</v>
      </c>
      <c r="M599" s="5" t="s">
        <v>3482</v>
      </c>
      <c r="N599" s="5" t="s">
        <v>3382</v>
      </c>
      <c r="O599" s="5" t="s">
        <v>3310</v>
      </c>
      <c r="P599" s="5" t="s">
        <v>385</v>
      </c>
      <c r="Q599" s="5"/>
      <c r="R599" s="5" t="s">
        <v>3314</v>
      </c>
      <c r="S599" s="5"/>
      <c r="T599" s="105"/>
      <c r="U599" s="105" t="s">
        <v>3254</v>
      </c>
    </row>
    <row r="600" spans="1:21" ht="45" customHeight="1">
      <c r="A600" s="80">
        <v>11148</v>
      </c>
      <c r="B600" s="5" t="s">
        <v>3210</v>
      </c>
      <c r="C600" s="5" t="s">
        <v>3210</v>
      </c>
      <c r="D600" s="5" t="s">
        <v>728</v>
      </c>
      <c r="E600" s="5" t="s">
        <v>729</v>
      </c>
      <c r="F600" s="5" t="s">
        <v>1295</v>
      </c>
      <c r="G600" s="5" t="s">
        <v>3172</v>
      </c>
      <c r="H600" s="7" t="s">
        <v>726</v>
      </c>
      <c r="I600" s="7" t="s">
        <v>727</v>
      </c>
      <c r="J600" s="7"/>
      <c r="K600" s="41">
        <v>1700000</v>
      </c>
      <c r="L600" s="41">
        <f>K600*(1.04^18)</f>
        <v>3443888.076143506</v>
      </c>
      <c r="M600" s="5" t="s">
        <v>3482</v>
      </c>
      <c r="N600" s="5" t="s">
        <v>3382</v>
      </c>
      <c r="O600" s="5" t="s">
        <v>3310</v>
      </c>
      <c r="P600" s="5" t="s">
        <v>385</v>
      </c>
      <c r="Q600" s="5"/>
      <c r="R600" s="5" t="s">
        <v>3314</v>
      </c>
      <c r="S600" s="5"/>
      <c r="T600" s="105"/>
      <c r="U600" s="105"/>
    </row>
    <row r="601" spans="1:21" ht="45" customHeight="1">
      <c r="A601" s="80">
        <v>11149</v>
      </c>
      <c r="B601" s="5" t="s">
        <v>3210</v>
      </c>
      <c r="C601" s="5" t="s">
        <v>3210</v>
      </c>
      <c r="D601" s="5" t="s">
        <v>730</v>
      </c>
      <c r="E601" s="5" t="s">
        <v>723</v>
      </c>
      <c r="F601" s="5" t="s">
        <v>1295</v>
      </c>
      <c r="G601" s="5" t="s">
        <v>3171</v>
      </c>
      <c r="H601" s="7" t="s">
        <v>791</v>
      </c>
      <c r="I601" s="7" t="s">
        <v>731</v>
      </c>
      <c r="J601" s="7"/>
      <c r="K601" s="41">
        <v>4000000</v>
      </c>
      <c r="L601" s="41">
        <f>K601*(1.04^18)</f>
        <v>8103266.061514132</v>
      </c>
      <c r="M601" s="5" t="s">
        <v>3482</v>
      </c>
      <c r="N601" s="5" t="s">
        <v>3382</v>
      </c>
      <c r="O601" s="5" t="s">
        <v>3310</v>
      </c>
      <c r="P601" s="5" t="s">
        <v>385</v>
      </c>
      <c r="Q601" s="5"/>
      <c r="R601" s="5" t="s">
        <v>3314</v>
      </c>
      <c r="S601" s="5"/>
      <c r="T601" s="105"/>
      <c r="U601" s="105"/>
    </row>
    <row r="602" spans="1:23" s="66" customFormat="1" ht="45" customHeight="1">
      <c r="A602" s="80">
        <v>11150</v>
      </c>
      <c r="B602" s="5" t="s">
        <v>3210</v>
      </c>
      <c r="C602" s="5" t="s">
        <v>3210</v>
      </c>
      <c r="D602" s="5" t="s">
        <v>732</v>
      </c>
      <c r="E602" s="5" t="s">
        <v>890</v>
      </c>
      <c r="F602" s="5" t="s">
        <v>733</v>
      </c>
      <c r="G602" s="5" t="s">
        <v>3172</v>
      </c>
      <c r="H602" s="7" t="s">
        <v>734</v>
      </c>
      <c r="I602" s="7" t="s">
        <v>735</v>
      </c>
      <c r="J602" s="7"/>
      <c r="K602" s="41">
        <v>2500000</v>
      </c>
      <c r="L602" s="41">
        <f>K602*(1.04^10)</f>
        <v>3700610.7122958614</v>
      </c>
      <c r="M602" s="5" t="s">
        <v>3481</v>
      </c>
      <c r="N602" s="5" t="s">
        <v>3382</v>
      </c>
      <c r="O602" s="5" t="s">
        <v>3310</v>
      </c>
      <c r="P602" s="5" t="s">
        <v>385</v>
      </c>
      <c r="Q602" s="5"/>
      <c r="R602" s="5" t="s">
        <v>3314</v>
      </c>
      <c r="S602" s="5"/>
      <c r="T602" s="105"/>
      <c r="U602" s="105" t="s">
        <v>3254</v>
      </c>
      <c r="V602" s="35"/>
      <c r="W602" s="35"/>
    </row>
    <row r="603" spans="1:21" ht="45" customHeight="1">
      <c r="A603" s="80">
        <v>11151</v>
      </c>
      <c r="B603" s="5" t="s">
        <v>3210</v>
      </c>
      <c r="C603" s="5" t="s">
        <v>3210</v>
      </c>
      <c r="D603" s="5" t="s">
        <v>736</v>
      </c>
      <c r="E603" s="5" t="s">
        <v>3031</v>
      </c>
      <c r="F603" s="5" t="s">
        <v>1121</v>
      </c>
      <c r="G603" s="5" t="s">
        <v>3172</v>
      </c>
      <c r="H603" s="7" t="s">
        <v>737</v>
      </c>
      <c r="I603" s="7" t="s">
        <v>1022</v>
      </c>
      <c r="J603" s="7"/>
      <c r="K603" s="41">
        <v>3000000</v>
      </c>
      <c r="L603" s="41">
        <f>K603*(1.04^18)</f>
        <v>6077449.546135599</v>
      </c>
      <c r="M603" s="5" t="s">
        <v>3482</v>
      </c>
      <c r="N603" s="5" t="s">
        <v>3382</v>
      </c>
      <c r="O603" s="5" t="s">
        <v>304</v>
      </c>
      <c r="P603" s="5" t="s">
        <v>386</v>
      </c>
      <c r="Q603" s="5"/>
      <c r="R603" s="5" t="s">
        <v>3314</v>
      </c>
      <c r="S603" s="5"/>
      <c r="T603" s="105"/>
      <c r="U603" s="105" t="s">
        <v>3254</v>
      </c>
    </row>
    <row r="604" spans="1:21" ht="45" customHeight="1">
      <c r="A604" s="80">
        <v>11152</v>
      </c>
      <c r="B604" s="5" t="s">
        <v>3210</v>
      </c>
      <c r="C604" s="5" t="s">
        <v>3210</v>
      </c>
      <c r="D604" s="5" t="s">
        <v>738</v>
      </c>
      <c r="E604" s="5" t="s">
        <v>3031</v>
      </c>
      <c r="F604" s="5" t="s">
        <v>1121</v>
      </c>
      <c r="G604" s="5" t="s">
        <v>699</v>
      </c>
      <c r="H604" s="7" t="s">
        <v>739</v>
      </c>
      <c r="I604" s="7" t="s">
        <v>740</v>
      </c>
      <c r="J604" s="7"/>
      <c r="K604" s="41">
        <v>1000000</v>
      </c>
      <c r="L604" s="41">
        <f>K604*(1.04^18)</f>
        <v>2025816.515378533</v>
      </c>
      <c r="M604" s="5" t="s">
        <v>3482</v>
      </c>
      <c r="N604" s="5" t="s">
        <v>3382</v>
      </c>
      <c r="O604" s="5" t="s">
        <v>304</v>
      </c>
      <c r="P604" s="5" t="s">
        <v>386</v>
      </c>
      <c r="Q604" s="5"/>
      <c r="R604" s="5" t="s">
        <v>3314</v>
      </c>
      <c r="S604" s="5"/>
      <c r="T604" s="105"/>
      <c r="U604" s="105" t="s">
        <v>3254</v>
      </c>
    </row>
    <row r="605" spans="1:21" ht="45" customHeight="1">
      <c r="A605" s="80">
        <v>11153</v>
      </c>
      <c r="B605" s="5" t="s">
        <v>3210</v>
      </c>
      <c r="C605" s="5" t="s">
        <v>3210</v>
      </c>
      <c r="D605" s="5" t="s">
        <v>741</v>
      </c>
      <c r="E605" s="5" t="s">
        <v>1121</v>
      </c>
      <c r="F605" s="5" t="s">
        <v>742</v>
      </c>
      <c r="G605" s="5" t="s">
        <v>3172</v>
      </c>
      <c r="H605" s="7" t="s">
        <v>734</v>
      </c>
      <c r="I605" s="7" t="s">
        <v>743</v>
      </c>
      <c r="J605" s="7"/>
      <c r="K605" s="41">
        <v>2000000</v>
      </c>
      <c r="L605" s="41">
        <f>K605*(1.04^18)</f>
        <v>4051633.030757066</v>
      </c>
      <c r="M605" s="5" t="s">
        <v>3482</v>
      </c>
      <c r="N605" s="5" t="s">
        <v>3382</v>
      </c>
      <c r="O605" s="5" t="s">
        <v>304</v>
      </c>
      <c r="P605" s="5" t="s">
        <v>386</v>
      </c>
      <c r="Q605" s="5"/>
      <c r="R605" s="5" t="s">
        <v>3314</v>
      </c>
      <c r="S605" s="5"/>
      <c r="T605" s="105"/>
      <c r="U605" s="105" t="s">
        <v>3254</v>
      </c>
    </row>
    <row r="606" spans="1:21" ht="45" customHeight="1">
      <c r="A606" s="80">
        <v>11154</v>
      </c>
      <c r="B606" s="5" t="s">
        <v>3210</v>
      </c>
      <c r="C606" s="5" t="s">
        <v>3210</v>
      </c>
      <c r="D606" s="5" t="s">
        <v>744</v>
      </c>
      <c r="E606" s="5" t="s">
        <v>742</v>
      </c>
      <c r="F606" s="5" t="s">
        <v>1271</v>
      </c>
      <c r="G606" s="5" t="s">
        <v>3172</v>
      </c>
      <c r="H606" s="7" t="s">
        <v>734</v>
      </c>
      <c r="I606" s="7" t="s">
        <v>743</v>
      </c>
      <c r="J606" s="7"/>
      <c r="K606" s="41">
        <v>1000000</v>
      </c>
      <c r="L606" s="41">
        <f>K606*(1.04^10)</f>
        <v>1480244.2849183446</v>
      </c>
      <c r="M606" s="5" t="s">
        <v>3481</v>
      </c>
      <c r="N606" s="5" t="s">
        <v>3382</v>
      </c>
      <c r="O606" s="5" t="s">
        <v>304</v>
      </c>
      <c r="P606" s="5" t="s">
        <v>386</v>
      </c>
      <c r="Q606" s="5"/>
      <c r="R606" s="5" t="s">
        <v>3314</v>
      </c>
      <c r="S606" s="5"/>
      <c r="T606" s="105"/>
      <c r="U606" s="105"/>
    </row>
    <row r="607" spans="1:21" ht="45" customHeight="1">
      <c r="A607" s="80">
        <v>11155</v>
      </c>
      <c r="B607" s="5" t="s">
        <v>3210</v>
      </c>
      <c r="C607" s="5" t="s">
        <v>3210</v>
      </c>
      <c r="D607" s="5" t="s">
        <v>745</v>
      </c>
      <c r="E607" s="5" t="s">
        <v>742</v>
      </c>
      <c r="F607" s="5" t="s">
        <v>746</v>
      </c>
      <c r="G607" s="5" t="s">
        <v>3172</v>
      </c>
      <c r="H607" s="7" t="s">
        <v>747</v>
      </c>
      <c r="I607" s="7" t="s">
        <v>647</v>
      </c>
      <c r="J607" s="7"/>
      <c r="K607" s="41">
        <v>1800000</v>
      </c>
      <c r="L607" s="41">
        <f>K607*(1.04^18)</f>
        <v>3646469.7276813593</v>
      </c>
      <c r="M607" s="5" t="s">
        <v>3482</v>
      </c>
      <c r="N607" s="5" t="s">
        <v>3382</v>
      </c>
      <c r="O607" s="5" t="s">
        <v>2498</v>
      </c>
      <c r="P607" s="5" t="s">
        <v>385</v>
      </c>
      <c r="Q607" s="5"/>
      <c r="R607" s="5" t="s">
        <v>3314</v>
      </c>
      <c r="S607" s="5"/>
      <c r="T607" s="105"/>
      <c r="U607" s="105"/>
    </row>
    <row r="608" spans="1:21" ht="45" customHeight="1">
      <c r="A608" s="80">
        <v>11156</v>
      </c>
      <c r="B608" s="5" t="s">
        <v>3210</v>
      </c>
      <c r="C608" s="5" t="s">
        <v>3210</v>
      </c>
      <c r="D608" s="5" t="s">
        <v>745</v>
      </c>
      <c r="E608" s="5" t="s">
        <v>1121</v>
      </c>
      <c r="F608" s="5" t="s">
        <v>742</v>
      </c>
      <c r="G608" s="5" t="s">
        <v>3172</v>
      </c>
      <c r="H608" s="7" t="s">
        <v>747</v>
      </c>
      <c r="I608" s="7" t="s">
        <v>647</v>
      </c>
      <c r="J608" s="7"/>
      <c r="K608" s="41">
        <v>1500000</v>
      </c>
      <c r="L608" s="41">
        <f>K608*(1.04^18)</f>
        <v>3038724.7730677994</v>
      </c>
      <c r="M608" s="5" t="s">
        <v>3482</v>
      </c>
      <c r="N608" s="5" t="s">
        <v>3382</v>
      </c>
      <c r="O608" s="5" t="s">
        <v>2498</v>
      </c>
      <c r="P608" s="5" t="s">
        <v>385</v>
      </c>
      <c r="Q608" s="5"/>
      <c r="R608" s="5" t="s">
        <v>3314</v>
      </c>
      <c r="S608" s="5"/>
      <c r="T608" s="105"/>
      <c r="U608" s="105"/>
    </row>
    <row r="609" spans="1:21" ht="45" customHeight="1">
      <c r="A609" s="80">
        <v>11157</v>
      </c>
      <c r="B609" s="5" t="s">
        <v>3210</v>
      </c>
      <c r="C609" s="5" t="s">
        <v>3210</v>
      </c>
      <c r="D609" s="5" t="s">
        <v>742</v>
      </c>
      <c r="E609" s="5" t="s">
        <v>948</v>
      </c>
      <c r="F609" s="5" t="s">
        <v>648</v>
      </c>
      <c r="G609" s="5" t="s">
        <v>3172</v>
      </c>
      <c r="H609" s="7" t="s">
        <v>747</v>
      </c>
      <c r="I609" s="7" t="s">
        <v>743</v>
      </c>
      <c r="J609" s="7"/>
      <c r="K609" s="41">
        <v>2000000</v>
      </c>
      <c r="L609" s="41">
        <f>K609*(1.04^18)</f>
        <v>4051633.030757066</v>
      </c>
      <c r="M609" s="5" t="s">
        <v>3482</v>
      </c>
      <c r="N609" s="5" t="s">
        <v>3382</v>
      </c>
      <c r="O609" s="5" t="s">
        <v>304</v>
      </c>
      <c r="P609" s="5" t="s">
        <v>386</v>
      </c>
      <c r="Q609" s="5"/>
      <c r="R609" s="5" t="s">
        <v>3314</v>
      </c>
      <c r="S609" s="5"/>
      <c r="T609" s="105"/>
      <c r="U609" s="105"/>
    </row>
    <row r="610" spans="1:21" ht="45" customHeight="1">
      <c r="A610" s="80">
        <v>11158</v>
      </c>
      <c r="B610" s="5" t="s">
        <v>3210</v>
      </c>
      <c r="C610" s="5" t="s">
        <v>3210</v>
      </c>
      <c r="D610" s="5" t="s">
        <v>649</v>
      </c>
      <c r="E610" s="5" t="s">
        <v>1154</v>
      </c>
      <c r="F610" s="5" t="s">
        <v>650</v>
      </c>
      <c r="G610" s="5" t="s">
        <v>3172</v>
      </c>
      <c r="H610" s="7" t="s">
        <v>747</v>
      </c>
      <c r="I610" s="7" t="s">
        <v>743</v>
      </c>
      <c r="J610" s="7"/>
      <c r="K610" s="41">
        <v>3000000</v>
      </c>
      <c r="L610" s="41">
        <f>K610*(1.04^18)</f>
        <v>6077449.546135599</v>
      </c>
      <c r="M610" s="5" t="s">
        <v>3482</v>
      </c>
      <c r="N610" s="5" t="s">
        <v>3382</v>
      </c>
      <c r="O610" s="5" t="s">
        <v>304</v>
      </c>
      <c r="P610" s="5" t="s">
        <v>386</v>
      </c>
      <c r="Q610" s="5"/>
      <c r="R610" s="5" t="s">
        <v>3314</v>
      </c>
      <c r="S610" s="5"/>
      <c r="T610" s="105"/>
      <c r="U610" s="105"/>
    </row>
    <row r="611" spans="1:21" ht="45" customHeight="1">
      <c r="A611" s="80">
        <v>11159</v>
      </c>
      <c r="B611" s="5" t="s">
        <v>3210</v>
      </c>
      <c r="C611" s="5" t="s">
        <v>3210</v>
      </c>
      <c r="D611" s="5" t="s">
        <v>1282</v>
      </c>
      <c r="E611" s="5" t="s">
        <v>868</v>
      </c>
      <c r="F611" s="5" t="s">
        <v>651</v>
      </c>
      <c r="G611" s="5" t="s">
        <v>3172</v>
      </c>
      <c r="H611" s="7" t="s">
        <v>747</v>
      </c>
      <c r="I611" s="7" t="s">
        <v>743</v>
      </c>
      <c r="J611" s="7"/>
      <c r="K611" s="41">
        <v>1000000</v>
      </c>
      <c r="L611" s="41">
        <f>K611*(1.04^10)</f>
        <v>1480244.2849183446</v>
      </c>
      <c r="M611" s="5" t="s">
        <v>3481</v>
      </c>
      <c r="N611" s="5" t="s">
        <v>3382</v>
      </c>
      <c r="O611" s="5" t="s">
        <v>2498</v>
      </c>
      <c r="P611" s="5" t="s">
        <v>385</v>
      </c>
      <c r="Q611" s="5"/>
      <c r="R611" s="5" t="s">
        <v>3314</v>
      </c>
      <c r="S611" s="5"/>
      <c r="T611" s="105"/>
      <c r="U611" s="105"/>
    </row>
    <row r="612" spans="1:21" ht="45" customHeight="1">
      <c r="A612" s="80">
        <v>11160</v>
      </c>
      <c r="B612" s="5" t="s">
        <v>3210</v>
      </c>
      <c r="C612" s="5" t="s">
        <v>3210</v>
      </c>
      <c r="D612" s="5" t="s">
        <v>652</v>
      </c>
      <c r="E612" s="5" t="s">
        <v>833</v>
      </c>
      <c r="F612" s="5" t="s">
        <v>868</v>
      </c>
      <c r="G612" s="5" t="s">
        <v>3172</v>
      </c>
      <c r="H612" s="7" t="s">
        <v>747</v>
      </c>
      <c r="I612" s="7" t="s">
        <v>653</v>
      </c>
      <c r="J612" s="7"/>
      <c r="K612" s="41">
        <v>1000000</v>
      </c>
      <c r="L612" s="41">
        <f>K612*(1.04^18)</f>
        <v>2025816.515378533</v>
      </c>
      <c r="M612" s="5" t="s">
        <v>3482</v>
      </c>
      <c r="N612" s="5" t="s">
        <v>3382</v>
      </c>
      <c r="O612" s="5" t="s">
        <v>2498</v>
      </c>
      <c r="P612" s="5" t="s">
        <v>385</v>
      </c>
      <c r="Q612" s="5"/>
      <c r="R612" s="5" t="s">
        <v>3314</v>
      </c>
      <c r="S612" s="5"/>
      <c r="T612" s="105"/>
      <c r="U612" s="105"/>
    </row>
    <row r="613" spans="1:21" ht="45" customHeight="1">
      <c r="A613" s="80">
        <v>11161</v>
      </c>
      <c r="B613" s="5" t="s">
        <v>3210</v>
      </c>
      <c r="C613" s="5" t="s">
        <v>3210</v>
      </c>
      <c r="D613" s="5" t="s">
        <v>654</v>
      </c>
      <c r="E613" s="5" t="s">
        <v>833</v>
      </c>
      <c r="F613" s="5" t="s">
        <v>870</v>
      </c>
      <c r="G613" s="5" t="s">
        <v>3172</v>
      </c>
      <c r="H613" s="7" t="s">
        <v>655</v>
      </c>
      <c r="I613" s="7" t="s">
        <v>743</v>
      </c>
      <c r="J613" s="7"/>
      <c r="K613" s="41">
        <v>2500000</v>
      </c>
      <c r="L613" s="41">
        <f>K613*(1.04^28)</f>
        <v>7496758.297955673</v>
      </c>
      <c r="M613" s="5" t="s">
        <v>3483</v>
      </c>
      <c r="N613" s="5" t="s">
        <v>3382</v>
      </c>
      <c r="O613" s="5" t="s">
        <v>304</v>
      </c>
      <c r="P613" s="5" t="s">
        <v>386</v>
      </c>
      <c r="Q613" s="5"/>
      <c r="R613" s="5" t="s">
        <v>3314</v>
      </c>
      <c r="S613" s="5"/>
      <c r="T613" s="105"/>
      <c r="U613" s="105"/>
    </row>
    <row r="614" spans="1:21" ht="45" customHeight="1">
      <c r="A614" s="80">
        <v>11162</v>
      </c>
      <c r="B614" s="5" t="s">
        <v>3210</v>
      </c>
      <c r="C614" s="5" t="s">
        <v>3210</v>
      </c>
      <c r="D614" s="5" t="s">
        <v>656</v>
      </c>
      <c r="E614" s="5" t="s">
        <v>854</v>
      </c>
      <c r="F614" s="5" t="s">
        <v>3009</v>
      </c>
      <c r="G614" s="5" t="s">
        <v>3172</v>
      </c>
      <c r="H614" s="7" t="s">
        <v>747</v>
      </c>
      <c r="I614" s="7" t="s">
        <v>657</v>
      </c>
      <c r="J614" s="7"/>
      <c r="K614" s="41">
        <v>4000000</v>
      </c>
      <c r="L614" s="41">
        <f>K614*(1.04^28)</f>
        <v>11994813.276729077</v>
      </c>
      <c r="M614" s="5" t="s">
        <v>3483</v>
      </c>
      <c r="N614" s="5" t="s">
        <v>3382</v>
      </c>
      <c r="O614" s="5" t="s">
        <v>304</v>
      </c>
      <c r="P614" s="5" t="s">
        <v>386</v>
      </c>
      <c r="Q614" s="5"/>
      <c r="R614" s="5" t="s">
        <v>3314</v>
      </c>
      <c r="S614" s="5"/>
      <c r="T614" s="105" t="s">
        <v>3254</v>
      </c>
      <c r="U614" s="105" t="s">
        <v>3254</v>
      </c>
    </row>
    <row r="615" spans="1:21" ht="45" customHeight="1">
      <c r="A615" s="80">
        <v>11163</v>
      </c>
      <c r="B615" s="5" t="s">
        <v>3210</v>
      </c>
      <c r="C615" s="5" t="s">
        <v>3210</v>
      </c>
      <c r="D615" s="5" t="s">
        <v>658</v>
      </c>
      <c r="E615" s="5" t="s">
        <v>659</v>
      </c>
      <c r="F615" s="5" t="s">
        <v>802</v>
      </c>
      <c r="G615" s="5" t="s">
        <v>3172</v>
      </c>
      <c r="H615" s="7" t="s">
        <v>660</v>
      </c>
      <c r="I615" s="7" t="s">
        <v>653</v>
      </c>
      <c r="J615" s="7"/>
      <c r="K615" s="41">
        <v>1700000</v>
      </c>
      <c r="L615" s="41">
        <f>K615*(1.04^18)</f>
        <v>3443888.076143506</v>
      </c>
      <c r="M615" s="5" t="s">
        <v>3482</v>
      </c>
      <c r="N615" s="5" t="s">
        <v>3382</v>
      </c>
      <c r="O615" s="5" t="s">
        <v>305</v>
      </c>
      <c r="P615" s="5" t="s">
        <v>386</v>
      </c>
      <c r="Q615" s="5"/>
      <c r="R615" s="5" t="s">
        <v>3314</v>
      </c>
      <c r="S615" s="5"/>
      <c r="T615" s="105"/>
      <c r="U615" s="105"/>
    </row>
    <row r="616" spans="1:21" ht="45" customHeight="1">
      <c r="A616" s="80">
        <v>11164</v>
      </c>
      <c r="B616" s="5" t="s">
        <v>3210</v>
      </c>
      <c r="C616" s="5" t="s">
        <v>3210</v>
      </c>
      <c r="D616" s="5" t="s">
        <v>661</v>
      </c>
      <c r="E616" s="5" t="s">
        <v>2418</v>
      </c>
      <c r="F616" s="5" t="s">
        <v>662</v>
      </c>
      <c r="G616" s="5" t="s">
        <v>3172</v>
      </c>
      <c r="H616" s="7" t="s">
        <v>660</v>
      </c>
      <c r="I616" s="7" t="s">
        <v>653</v>
      </c>
      <c r="J616" s="7"/>
      <c r="K616" s="41">
        <v>1000000</v>
      </c>
      <c r="L616" s="41">
        <f>K616*(1.04^18)</f>
        <v>2025816.515378533</v>
      </c>
      <c r="M616" s="5" t="s">
        <v>3482</v>
      </c>
      <c r="N616" s="5" t="s">
        <v>3382</v>
      </c>
      <c r="O616" s="5" t="s">
        <v>305</v>
      </c>
      <c r="P616" s="5" t="s">
        <v>386</v>
      </c>
      <c r="Q616" s="5"/>
      <c r="R616" s="5" t="s">
        <v>3314</v>
      </c>
      <c r="S616" s="5"/>
      <c r="T616" s="105"/>
      <c r="U616" s="105" t="s">
        <v>3254</v>
      </c>
    </row>
    <row r="617" spans="1:23" ht="45" customHeight="1">
      <c r="A617" s="80">
        <v>11165</v>
      </c>
      <c r="B617" s="5" t="s">
        <v>3210</v>
      </c>
      <c r="C617" s="5" t="s">
        <v>3210</v>
      </c>
      <c r="D617" s="5" t="s">
        <v>663</v>
      </c>
      <c r="E617" s="5" t="s">
        <v>662</v>
      </c>
      <c r="F617" s="5" t="s">
        <v>805</v>
      </c>
      <c r="G617" s="5" t="s">
        <v>3172</v>
      </c>
      <c r="H617" s="7" t="s">
        <v>664</v>
      </c>
      <c r="I617" s="7" t="s">
        <v>743</v>
      </c>
      <c r="J617" s="7"/>
      <c r="K617" s="41">
        <v>1500000</v>
      </c>
      <c r="L617" s="41">
        <f>K617*(1.04^18)</f>
        <v>3038724.7730677994</v>
      </c>
      <c r="M617" s="5" t="s">
        <v>3482</v>
      </c>
      <c r="N617" s="5" t="s">
        <v>3382</v>
      </c>
      <c r="O617" s="5" t="s">
        <v>304</v>
      </c>
      <c r="P617" s="5" t="s">
        <v>386</v>
      </c>
      <c r="Q617" s="5"/>
      <c r="R617" s="5" t="s">
        <v>3314</v>
      </c>
      <c r="S617" s="5"/>
      <c r="T617" s="105" t="s">
        <v>3254</v>
      </c>
      <c r="U617" s="105"/>
      <c r="V617" s="51"/>
      <c r="W617" s="51"/>
    </row>
    <row r="618" spans="1:23" s="51" customFormat="1" ht="45" customHeight="1">
      <c r="A618" s="80">
        <v>11166</v>
      </c>
      <c r="B618" s="5" t="s">
        <v>3210</v>
      </c>
      <c r="C618" s="5" t="s">
        <v>3210</v>
      </c>
      <c r="D618" s="5" t="s">
        <v>1199</v>
      </c>
      <c r="E618" s="5" t="s">
        <v>665</v>
      </c>
      <c r="F618" s="5" t="s">
        <v>878</v>
      </c>
      <c r="G618" s="5" t="s">
        <v>3171</v>
      </c>
      <c r="H618" s="7" t="s">
        <v>666</v>
      </c>
      <c r="I618" s="7" t="s">
        <v>743</v>
      </c>
      <c r="J618" s="7"/>
      <c r="K618" s="41">
        <v>1500000</v>
      </c>
      <c r="L618" s="41">
        <f>K618*(1.04^18)</f>
        <v>3038724.7730677994</v>
      </c>
      <c r="M618" s="5" t="s">
        <v>3482</v>
      </c>
      <c r="N618" s="5" t="s">
        <v>3382</v>
      </c>
      <c r="O618" s="5" t="s">
        <v>304</v>
      </c>
      <c r="P618" s="5" t="s">
        <v>386</v>
      </c>
      <c r="Q618" s="5"/>
      <c r="R618" s="5" t="s">
        <v>3314</v>
      </c>
      <c r="S618" s="5"/>
      <c r="T618" s="105" t="s">
        <v>3254</v>
      </c>
      <c r="U618" s="105" t="s">
        <v>3254</v>
      </c>
      <c r="V618" s="35"/>
      <c r="W618" s="35"/>
    </row>
    <row r="619" spans="1:21" ht="45" customHeight="1">
      <c r="A619" s="80">
        <v>11167</v>
      </c>
      <c r="B619" s="5" t="s">
        <v>3210</v>
      </c>
      <c r="C619" s="5" t="s">
        <v>3210</v>
      </c>
      <c r="D619" s="5" t="s">
        <v>667</v>
      </c>
      <c r="E619" s="5" t="s">
        <v>668</v>
      </c>
      <c r="F619" s="5" t="s">
        <v>669</v>
      </c>
      <c r="G619" s="5" t="s">
        <v>3172</v>
      </c>
      <c r="H619" s="7" t="s">
        <v>670</v>
      </c>
      <c r="I619" s="7" t="s">
        <v>671</v>
      </c>
      <c r="J619" s="7"/>
      <c r="K619" s="41">
        <v>500000</v>
      </c>
      <c r="L619" s="41">
        <f aca="true" t="shared" si="23" ref="L619:L625">K619*(1.04^10)</f>
        <v>740122.1424591723</v>
      </c>
      <c r="M619" s="5" t="s">
        <v>3481</v>
      </c>
      <c r="N619" s="5" t="s">
        <v>3382</v>
      </c>
      <c r="O619" s="5" t="s">
        <v>304</v>
      </c>
      <c r="P619" s="5" t="s">
        <v>386</v>
      </c>
      <c r="Q619" s="5"/>
      <c r="R619" s="5" t="s">
        <v>3314</v>
      </c>
      <c r="S619" s="5"/>
      <c r="T619" s="105" t="s">
        <v>3254</v>
      </c>
      <c r="U619" s="105" t="s">
        <v>3254</v>
      </c>
    </row>
    <row r="620" spans="1:21" ht="45" customHeight="1">
      <c r="A620" s="80">
        <v>11168</v>
      </c>
      <c r="B620" s="5" t="s">
        <v>3210</v>
      </c>
      <c r="C620" s="5" t="s">
        <v>3210</v>
      </c>
      <c r="D620" s="5" t="s">
        <v>669</v>
      </c>
      <c r="E620" s="5" t="s">
        <v>667</v>
      </c>
      <c r="F620" s="5" t="s">
        <v>672</v>
      </c>
      <c r="G620" s="5" t="s">
        <v>3172</v>
      </c>
      <c r="H620" s="7" t="s">
        <v>673</v>
      </c>
      <c r="I620" s="7" t="s">
        <v>674</v>
      </c>
      <c r="J620" s="7"/>
      <c r="K620" s="41">
        <v>500000</v>
      </c>
      <c r="L620" s="41">
        <f t="shared" si="23"/>
        <v>740122.1424591723</v>
      </c>
      <c r="M620" s="5" t="s">
        <v>3481</v>
      </c>
      <c r="N620" s="5" t="s">
        <v>3382</v>
      </c>
      <c r="O620" s="5" t="s">
        <v>304</v>
      </c>
      <c r="P620" s="5" t="s">
        <v>386</v>
      </c>
      <c r="Q620" s="5"/>
      <c r="R620" s="5" t="s">
        <v>3314</v>
      </c>
      <c r="S620" s="5"/>
      <c r="T620" s="105" t="s">
        <v>3254</v>
      </c>
      <c r="U620" s="105"/>
    </row>
    <row r="621" spans="1:21" ht="45" customHeight="1">
      <c r="A621" s="80">
        <v>11169</v>
      </c>
      <c r="B621" s="5" t="s">
        <v>3210</v>
      </c>
      <c r="C621" s="5" t="s">
        <v>3210</v>
      </c>
      <c r="D621" s="5" t="s">
        <v>675</v>
      </c>
      <c r="E621" s="5" t="s">
        <v>3285</v>
      </c>
      <c r="F621" s="5" t="s">
        <v>3285</v>
      </c>
      <c r="G621" s="5" t="s">
        <v>3171</v>
      </c>
      <c r="H621" s="7" t="s">
        <v>676</v>
      </c>
      <c r="I621" s="7" t="s">
        <v>677</v>
      </c>
      <c r="J621" s="7"/>
      <c r="K621" s="41">
        <v>2800000</v>
      </c>
      <c r="L621" s="41">
        <f t="shared" si="23"/>
        <v>4144683.9977713646</v>
      </c>
      <c r="M621" s="5" t="s">
        <v>3481</v>
      </c>
      <c r="N621" s="5" t="s">
        <v>3382</v>
      </c>
      <c r="O621" s="5" t="s">
        <v>2498</v>
      </c>
      <c r="P621" s="5" t="s">
        <v>385</v>
      </c>
      <c r="Q621" s="5"/>
      <c r="R621" s="5" t="s">
        <v>3314</v>
      </c>
      <c r="S621" s="5"/>
      <c r="T621" s="105"/>
      <c r="U621" s="105"/>
    </row>
    <row r="622" spans="1:21" ht="45" customHeight="1">
      <c r="A622" s="80">
        <v>11170</v>
      </c>
      <c r="B622" s="5" t="s">
        <v>3210</v>
      </c>
      <c r="C622" s="5" t="s">
        <v>3210</v>
      </c>
      <c r="D622" s="5" t="s">
        <v>678</v>
      </c>
      <c r="E622" s="5" t="s">
        <v>3285</v>
      </c>
      <c r="F622" s="5" t="s">
        <v>3285</v>
      </c>
      <c r="G622" s="5" t="s">
        <v>3170</v>
      </c>
      <c r="H622" s="7" t="s">
        <v>791</v>
      </c>
      <c r="I622" s="7" t="s">
        <v>679</v>
      </c>
      <c r="J622" s="7"/>
      <c r="K622" s="41">
        <v>3300000</v>
      </c>
      <c r="L622" s="41">
        <f t="shared" si="23"/>
        <v>4884806.140230537</v>
      </c>
      <c r="M622" s="5" t="s">
        <v>3481</v>
      </c>
      <c r="N622" s="5" t="s">
        <v>3382</v>
      </c>
      <c r="O622" s="5" t="s">
        <v>2498</v>
      </c>
      <c r="P622" s="5" t="s">
        <v>385</v>
      </c>
      <c r="Q622" s="5"/>
      <c r="R622" s="5" t="s">
        <v>3314</v>
      </c>
      <c r="S622" s="5"/>
      <c r="T622" s="105" t="s">
        <v>3254</v>
      </c>
      <c r="U622" s="105" t="s">
        <v>3254</v>
      </c>
    </row>
    <row r="623" spans="1:21" ht="45" customHeight="1">
      <c r="A623" s="80">
        <v>11171</v>
      </c>
      <c r="B623" s="5" t="s">
        <v>3213</v>
      </c>
      <c r="C623" s="5"/>
      <c r="D623" s="5" t="s">
        <v>3559</v>
      </c>
      <c r="E623" s="5" t="s">
        <v>3560</v>
      </c>
      <c r="F623" s="5" t="s">
        <v>3560</v>
      </c>
      <c r="G623" s="5" t="s">
        <v>3285</v>
      </c>
      <c r="H623" s="5" t="s">
        <v>3561</v>
      </c>
      <c r="I623" s="5" t="s">
        <v>3562</v>
      </c>
      <c r="J623" s="5"/>
      <c r="K623" s="41">
        <v>1700000</v>
      </c>
      <c r="L623" s="41">
        <f t="shared" si="23"/>
        <v>2516415.284361186</v>
      </c>
      <c r="M623" s="5" t="s">
        <v>3481</v>
      </c>
      <c r="N623" s="5" t="s">
        <v>3088</v>
      </c>
      <c r="O623" s="5" t="s">
        <v>287</v>
      </c>
      <c r="P623" s="5" t="s">
        <v>386</v>
      </c>
      <c r="Q623" s="5"/>
      <c r="R623" s="5" t="s">
        <v>3431</v>
      </c>
      <c r="S623" s="5"/>
      <c r="T623" s="105" t="s">
        <v>3254</v>
      </c>
      <c r="U623" s="105"/>
    </row>
    <row r="624" spans="1:21" ht="45" customHeight="1">
      <c r="A624" s="80">
        <v>11172</v>
      </c>
      <c r="B624" s="5" t="s">
        <v>3213</v>
      </c>
      <c r="C624" s="5" t="s">
        <v>3229</v>
      </c>
      <c r="D624" s="5" t="s">
        <v>3563</v>
      </c>
      <c r="E624" s="5" t="s">
        <v>3564</v>
      </c>
      <c r="F624" s="5" t="s">
        <v>3565</v>
      </c>
      <c r="G624" s="5" t="s">
        <v>3170</v>
      </c>
      <c r="H624" s="5" t="s">
        <v>2888</v>
      </c>
      <c r="I624" s="84" t="s">
        <v>3566</v>
      </c>
      <c r="J624" s="84"/>
      <c r="K624" s="41">
        <v>2500000</v>
      </c>
      <c r="L624" s="41">
        <f t="shared" si="23"/>
        <v>3700610.7122958614</v>
      </c>
      <c r="M624" s="5" t="s">
        <v>3481</v>
      </c>
      <c r="N624" s="5" t="s">
        <v>3088</v>
      </c>
      <c r="O624" s="5" t="s">
        <v>289</v>
      </c>
      <c r="P624" s="5" t="s">
        <v>386</v>
      </c>
      <c r="Q624" s="5"/>
      <c r="R624" s="5" t="s">
        <v>3314</v>
      </c>
      <c r="S624" s="5"/>
      <c r="T624" s="105" t="s">
        <v>3254</v>
      </c>
      <c r="U624" s="105" t="s">
        <v>3254</v>
      </c>
    </row>
    <row r="625" spans="1:21" ht="45" customHeight="1">
      <c r="A625" s="80">
        <v>11174</v>
      </c>
      <c r="B625" s="30" t="s">
        <v>3215</v>
      </c>
      <c r="C625" s="30" t="s">
        <v>3215</v>
      </c>
      <c r="D625" s="31" t="s">
        <v>3019</v>
      </c>
      <c r="E625" s="30" t="s">
        <v>3020</v>
      </c>
      <c r="F625" s="30" t="s">
        <v>3021</v>
      </c>
      <c r="G625" s="32" t="s">
        <v>3175</v>
      </c>
      <c r="H625" s="33" t="s">
        <v>3022</v>
      </c>
      <c r="I625" s="34" t="s">
        <v>3023</v>
      </c>
      <c r="J625" s="34"/>
      <c r="K625" s="91">
        <v>2742000</v>
      </c>
      <c r="L625" s="41">
        <f t="shared" si="23"/>
        <v>4058829.829246101</v>
      </c>
      <c r="M625" s="30" t="s">
        <v>3481</v>
      </c>
      <c r="N625" s="30" t="s">
        <v>3382</v>
      </c>
      <c r="O625" s="30" t="s">
        <v>3089</v>
      </c>
      <c r="P625" s="5" t="s">
        <v>386</v>
      </c>
      <c r="Q625" s="5"/>
      <c r="R625" s="5" t="s">
        <v>3314</v>
      </c>
      <c r="S625" s="5"/>
      <c r="T625" s="105"/>
      <c r="U625" s="105" t="s">
        <v>3254</v>
      </c>
    </row>
    <row r="626" spans="1:21" ht="45" customHeight="1">
      <c r="A626" s="80">
        <v>11175</v>
      </c>
      <c r="B626" s="30" t="s">
        <v>3215</v>
      </c>
      <c r="C626" s="30" t="s">
        <v>3215</v>
      </c>
      <c r="D626" s="31" t="s">
        <v>3360</v>
      </c>
      <c r="E626" s="30" t="s">
        <v>3275</v>
      </c>
      <c r="F626" s="30" t="s">
        <v>3275</v>
      </c>
      <c r="G626" s="32" t="s">
        <v>3275</v>
      </c>
      <c r="H626" s="33" t="s">
        <v>3024</v>
      </c>
      <c r="I626" s="34" t="s">
        <v>3025</v>
      </c>
      <c r="J626" s="34"/>
      <c r="K626" s="91">
        <v>4000000</v>
      </c>
      <c r="L626" s="41">
        <f>K626*(1.04^28)</f>
        <v>11994813.276729077</v>
      </c>
      <c r="M626" s="13" t="s">
        <v>3483</v>
      </c>
      <c r="N626" s="30" t="s">
        <v>3382</v>
      </c>
      <c r="O626" s="30" t="s">
        <v>3089</v>
      </c>
      <c r="P626" s="5" t="s">
        <v>385</v>
      </c>
      <c r="Q626" s="5"/>
      <c r="R626" s="5" t="s">
        <v>3348</v>
      </c>
      <c r="S626" s="5"/>
      <c r="T626" s="105" t="s">
        <v>3254</v>
      </c>
      <c r="U626" s="105" t="s">
        <v>3254</v>
      </c>
    </row>
    <row r="627" spans="1:21" ht="45" customHeight="1">
      <c r="A627" s="80">
        <v>11176</v>
      </c>
      <c r="B627" s="5" t="s">
        <v>3229</v>
      </c>
      <c r="C627" s="16" t="s">
        <v>3229</v>
      </c>
      <c r="D627" s="16" t="s">
        <v>2423</v>
      </c>
      <c r="E627" s="16" t="s">
        <v>2856</v>
      </c>
      <c r="F627" s="16" t="s">
        <v>2441</v>
      </c>
      <c r="G627" s="16" t="s">
        <v>3530</v>
      </c>
      <c r="H627" s="18" t="s">
        <v>2442</v>
      </c>
      <c r="I627" s="18" t="s">
        <v>2424</v>
      </c>
      <c r="J627" s="18"/>
      <c r="K627" s="90">
        <v>85704966</v>
      </c>
      <c r="L627" s="41">
        <f aca="true" t="shared" si="24" ref="L627:L636">K627*(1.04^10)</f>
        <v>126864286.11062104</v>
      </c>
      <c r="M627" s="5" t="s">
        <v>3481</v>
      </c>
      <c r="N627" s="5" t="s">
        <v>3088</v>
      </c>
      <c r="O627" s="5" t="s">
        <v>3195</v>
      </c>
      <c r="P627" s="5" t="s">
        <v>385</v>
      </c>
      <c r="Q627" s="5"/>
      <c r="R627" s="5" t="s">
        <v>3313</v>
      </c>
      <c r="S627" s="5"/>
      <c r="T627" s="105" t="s">
        <v>3254</v>
      </c>
      <c r="U627" s="105"/>
    </row>
    <row r="628" spans="1:21" ht="45" customHeight="1">
      <c r="A628" s="80">
        <v>11177</v>
      </c>
      <c r="B628" s="5" t="s">
        <v>3229</v>
      </c>
      <c r="C628" s="16" t="s">
        <v>3229</v>
      </c>
      <c r="D628" s="16" t="s">
        <v>2359</v>
      </c>
      <c r="E628" s="16" t="s">
        <v>2360</v>
      </c>
      <c r="F628" s="16" t="s">
        <v>3293</v>
      </c>
      <c r="G628" s="16" t="s">
        <v>3530</v>
      </c>
      <c r="H628" s="18" t="s">
        <v>2960</v>
      </c>
      <c r="I628" s="18" t="s">
        <v>2361</v>
      </c>
      <c r="J628" s="18"/>
      <c r="K628" s="90">
        <v>11000000</v>
      </c>
      <c r="L628" s="41">
        <f t="shared" si="24"/>
        <v>16282687.134101791</v>
      </c>
      <c r="M628" s="5" t="s">
        <v>3481</v>
      </c>
      <c r="N628" s="5" t="s">
        <v>3088</v>
      </c>
      <c r="O628" s="5" t="s">
        <v>2498</v>
      </c>
      <c r="P628" s="5" t="s">
        <v>385</v>
      </c>
      <c r="Q628" s="5"/>
      <c r="R628" s="5" t="s">
        <v>3313</v>
      </c>
      <c r="S628" s="5"/>
      <c r="T628" s="105" t="s">
        <v>3254</v>
      </c>
      <c r="U628" s="105"/>
    </row>
    <row r="629" spans="1:21" ht="45" customHeight="1">
      <c r="A629" s="80">
        <v>11178</v>
      </c>
      <c r="B629" s="5" t="s">
        <v>3229</v>
      </c>
      <c r="C629" s="16" t="s">
        <v>3229</v>
      </c>
      <c r="D629" s="16" t="s">
        <v>2362</v>
      </c>
      <c r="E629" s="16" t="s">
        <v>2363</v>
      </c>
      <c r="F629" s="16" t="s">
        <v>3285</v>
      </c>
      <c r="G629" s="16" t="s">
        <v>2503</v>
      </c>
      <c r="H629" s="18" t="s">
        <v>2364</v>
      </c>
      <c r="I629" s="18" t="s">
        <v>2365</v>
      </c>
      <c r="J629" s="18"/>
      <c r="K629" s="90">
        <v>45000000</v>
      </c>
      <c r="L629" s="41">
        <f t="shared" si="24"/>
        <v>66610992.8213255</v>
      </c>
      <c r="M629" s="5" t="s">
        <v>3481</v>
      </c>
      <c r="N629" s="5" t="s">
        <v>3088</v>
      </c>
      <c r="O629" s="5" t="s">
        <v>3310</v>
      </c>
      <c r="P629" s="5" t="s">
        <v>385</v>
      </c>
      <c r="Q629" s="5"/>
      <c r="R629" s="5" t="s">
        <v>3313</v>
      </c>
      <c r="S629" s="5"/>
      <c r="T629" s="105" t="s">
        <v>3254</v>
      </c>
      <c r="U629" s="105" t="s">
        <v>3254</v>
      </c>
    </row>
    <row r="630" spans="1:21" ht="45" customHeight="1">
      <c r="A630" s="80">
        <v>11179</v>
      </c>
      <c r="B630" s="5" t="s">
        <v>3229</v>
      </c>
      <c r="C630" s="16" t="s">
        <v>3229</v>
      </c>
      <c r="D630" s="16" t="s">
        <v>2366</v>
      </c>
      <c r="E630" s="16" t="s">
        <v>3285</v>
      </c>
      <c r="F630" s="16" t="s">
        <v>3285</v>
      </c>
      <c r="G630" s="16" t="s">
        <v>3285</v>
      </c>
      <c r="H630" s="18" t="s">
        <v>2444</v>
      </c>
      <c r="I630" s="18" t="s">
        <v>2367</v>
      </c>
      <c r="J630" s="18"/>
      <c r="K630" s="90">
        <v>10000000</v>
      </c>
      <c r="L630" s="41">
        <f t="shared" si="24"/>
        <v>14802442.849183446</v>
      </c>
      <c r="M630" s="5" t="s">
        <v>3481</v>
      </c>
      <c r="N630" s="5" t="s">
        <v>3088</v>
      </c>
      <c r="O630" s="5" t="s">
        <v>2498</v>
      </c>
      <c r="P630" s="5" t="s">
        <v>386</v>
      </c>
      <c r="Q630" s="5"/>
      <c r="R630" s="5" t="s">
        <v>3314</v>
      </c>
      <c r="S630" s="5"/>
      <c r="T630" s="105"/>
      <c r="U630" s="105"/>
    </row>
    <row r="631" spans="1:21" ht="45" customHeight="1">
      <c r="A631" s="80">
        <v>11180</v>
      </c>
      <c r="B631" s="5" t="s">
        <v>3229</v>
      </c>
      <c r="C631" s="16" t="s">
        <v>3229</v>
      </c>
      <c r="D631" s="16" t="s">
        <v>2368</v>
      </c>
      <c r="E631" s="16" t="s">
        <v>2369</v>
      </c>
      <c r="F631" s="16" t="s">
        <v>3293</v>
      </c>
      <c r="G631" s="16" t="s">
        <v>3173</v>
      </c>
      <c r="H631" s="18" t="s">
        <v>3274</v>
      </c>
      <c r="I631" s="50" t="s">
        <v>2370</v>
      </c>
      <c r="J631" s="50"/>
      <c r="K631" s="90">
        <v>22000000</v>
      </c>
      <c r="L631" s="41">
        <f t="shared" si="24"/>
        <v>32565374.268203583</v>
      </c>
      <c r="M631" s="16" t="s">
        <v>3481</v>
      </c>
      <c r="N631" s="5" t="s">
        <v>3088</v>
      </c>
      <c r="O631" s="5" t="s">
        <v>3013</v>
      </c>
      <c r="P631" s="5" t="s">
        <v>385</v>
      </c>
      <c r="Q631" s="5"/>
      <c r="R631" s="5" t="s">
        <v>3313</v>
      </c>
      <c r="S631" s="5"/>
      <c r="T631" s="105"/>
      <c r="U631" s="105"/>
    </row>
    <row r="632" spans="1:21" ht="45" customHeight="1">
      <c r="A632" s="80">
        <v>11181</v>
      </c>
      <c r="B632" s="5" t="s">
        <v>3229</v>
      </c>
      <c r="C632" s="5" t="s">
        <v>3229</v>
      </c>
      <c r="D632" s="5" t="s">
        <v>2371</v>
      </c>
      <c r="E632" s="5" t="s">
        <v>2372</v>
      </c>
      <c r="F632" s="5" t="s">
        <v>3285</v>
      </c>
      <c r="G632" s="5" t="s">
        <v>3171</v>
      </c>
      <c r="H632" s="7" t="s">
        <v>2816</v>
      </c>
      <c r="I632" s="7" t="s">
        <v>2373</v>
      </c>
      <c r="J632" s="7"/>
      <c r="K632" s="41">
        <v>30000000</v>
      </c>
      <c r="L632" s="41">
        <f t="shared" si="24"/>
        <v>44407328.547550336</v>
      </c>
      <c r="M632" s="5" t="s">
        <v>3481</v>
      </c>
      <c r="N632" s="5" t="s">
        <v>3382</v>
      </c>
      <c r="O632" s="5" t="s">
        <v>3277</v>
      </c>
      <c r="P632" s="5" t="s">
        <v>385</v>
      </c>
      <c r="Q632" s="5"/>
      <c r="R632" s="5" t="s">
        <v>3314</v>
      </c>
      <c r="S632" s="5"/>
      <c r="T632" s="105" t="s">
        <v>3254</v>
      </c>
      <c r="U632" s="105" t="s">
        <v>3254</v>
      </c>
    </row>
    <row r="633" spans="1:21" ht="49.5" customHeight="1">
      <c r="A633" s="80">
        <v>11182</v>
      </c>
      <c r="B633" s="80" t="s">
        <v>3216</v>
      </c>
      <c r="C633" s="80" t="s">
        <v>3216</v>
      </c>
      <c r="D633" s="80" t="s">
        <v>2984</v>
      </c>
      <c r="E633" s="80" t="s">
        <v>2985</v>
      </c>
      <c r="F633" s="80" t="s">
        <v>2986</v>
      </c>
      <c r="G633" s="80" t="s">
        <v>3170</v>
      </c>
      <c r="H633" s="81" t="s">
        <v>2987</v>
      </c>
      <c r="I633" s="81" t="s">
        <v>2988</v>
      </c>
      <c r="J633" s="81"/>
      <c r="K633" s="41">
        <v>3000000</v>
      </c>
      <c r="L633" s="41">
        <f t="shared" si="24"/>
        <v>4440732.854755034</v>
      </c>
      <c r="M633" s="80" t="s">
        <v>3481</v>
      </c>
      <c r="N633" s="80" t="s">
        <v>3382</v>
      </c>
      <c r="O633" s="80" t="s">
        <v>2498</v>
      </c>
      <c r="P633" s="5" t="s">
        <v>385</v>
      </c>
      <c r="Q633" s="5"/>
      <c r="R633" s="5" t="s">
        <v>3314</v>
      </c>
      <c r="S633" s="5"/>
      <c r="T633" s="105"/>
      <c r="U633" s="105" t="s">
        <v>3254</v>
      </c>
    </row>
    <row r="634" spans="1:21" ht="45" customHeight="1">
      <c r="A634" s="80">
        <v>11183</v>
      </c>
      <c r="B634" s="80" t="s">
        <v>3216</v>
      </c>
      <c r="C634" s="80" t="s">
        <v>3216</v>
      </c>
      <c r="D634" s="80" t="s">
        <v>2989</v>
      </c>
      <c r="E634" s="80" t="s">
        <v>2978</v>
      </c>
      <c r="F634" s="80" t="s">
        <v>2990</v>
      </c>
      <c r="G634" s="80" t="s">
        <v>3171</v>
      </c>
      <c r="H634" s="81" t="s">
        <v>2979</v>
      </c>
      <c r="I634" s="81" t="s">
        <v>3362</v>
      </c>
      <c r="J634" s="81"/>
      <c r="K634" s="41">
        <v>5000000</v>
      </c>
      <c r="L634" s="41">
        <f t="shared" si="24"/>
        <v>7401221.424591723</v>
      </c>
      <c r="M634" s="80" t="s">
        <v>3481</v>
      </c>
      <c r="N634" s="80" t="s">
        <v>3382</v>
      </c>
      <c r="O634" s="80" t="s">
        <v>304</v>
      </c>
      <c r="P634" s="5" t="s">
        <v>386</v>
      </c>
      <c r="Q634" s="5"/>
      <c r="R634" s="5" t="s">
        <v>3314</v>
      </c>
      <c r="S634" s="5"/>
      <c r="T634" s="105" t="s">
        <v>3254</v>
      </c>
      <c r="U634" s="105"/>
    </row>
    <row r="635" spans="1:21" ht="45" customHeight="1">
      <c r="A635" s="80">
        <v>11184</v>
      </c>
      <c r="B635" s="80" t="s">
        <v>3216</v>
      </c>
      <c r="C635" s="80" t="s">
        <v>3216</v>
      </c>
      <c r="D635" s="80" t="s">
        <v>3002</v>
      </c>
      <c r="E635" s="80" t="s">
        <v>3003</v>
      </c>
      <c r="F635" s="80" t="s">
        <v>3004</v>
      </c>
      <c r="G635" s="80" t="s">
        <v>3171</v>
      </c>
      <c r="H635" s="81" t="s">
        <v>3005</v>
      </c>
      <c r="I635" s="81" t="s">
        <v>3006</v>
      </c>
      <c r="J635" s="81"/>
      <c r="K635" s="41">
        <v>5000000</v>
      </c>
      <c r="L635" s="41">
        <f t="shared" si="24"/>
        <v>7401221.424591723</v>
      </c>
      <c r="M635" s="80" t="s">
        <v>3481</v>
      </c>
      <c r="N635" s="80" t="s">
        <v>3382</v>
      </c>
      <c r="O635" s="80" t="s">
        <v>3013</v>
      </c>
      <c r="P635" s="5" t="s">
        <v>385</v>
      </c>
      <c r="Q635" s="5"/>
      <c r="R635" s="5" t="s">
        <v>3258</v>
      </c>
      <c r="S635" s="5" t="s">
        <v>210</v>
      </c>
      <c r="T635" s="105"/>
      <c r="U635" s="105" t="s">
        <v>3254</v>
      </c>
    </row>
    <row r="636" spans="1:21" ht="45" customHeight="1">
      <c r="A636" s="80">
        <v>11185</v>
      </c>
      <c r="B636" s="80" t="s">
        <v>3216</v>
      </c>
      <c r="C636" s="80" t="s">
        <v>3216</v>
      </c>
      <c r="D636" s="80" t="s">
        <v>3007</v>
      </c>
      <c r="E636" s="80" t="s">
        <v>3008</v>
      </c>
      <c r="F636" s="80" t="s">
        <v>3003</v>
      </c>
      <c r="G636" s="80" t="s">
        <v>3009</v>
      </c>
      <c r="H636" s="81" t="s">
        <v>3010</v>
      </c>
      <c r="I636" s="81" t="s">
        <v>3012</v>
      </c>
      <c r="J636" s="81"/>
      <c r="K636" s="41">
        <v>2500000</v>
      </c>
      <c r="L636" s="41">
        <f t="shared" si="24"/>
        <v>3700610.7122958614</v>
      </c>
      <c r="M636" s="80" t="s">
        <v>3481</v>
      </c>
      <c r="N636" s="80" t="s">
        <v>3382</v>
      </c>
      <c r="O636" s="80" t="s">
        <v>3013</v>
      </c>
      <c r="P636" s="5" t="s">
        <v>386</v>
      </c>
      <c r="Q636" s="5"/>
      <c r="R636" s="5" t="s">
        <v>3347</v>
      </c>
      <c r="S636" s="5"/>
      <c r="T636" s="105"/>
      <c r="U636" s="105"/>
    </row>
    <row r="637" spans="1:23" ht="45" customHeight="1">
      <c r="A637" s="80">
        <v>11186</v>
      </c>
      <c r="B637" s="80" t="s">
        <v>3216</v>
      </c>
      <c r="C637" s="80" t="s">
        <v>3216</v>
      </c>
      <c r="D637" s="80" t="s">
        <v>3014</v>
      </c>
      <c r="E637" s="80" t="s">
        <v>3015</v>
      </c>
      <c r="F637" s="80" t="s">
        <v>3344</v>
      </c>
      <c r="G637" s="80" t="s">
        <v>3170</v>
      </c>
      <c r="H637" s="81" t="s">
        <v>3016</v>
      </c>
      <c r="I637" s="81" t="s">
        <v>3017</v>
      </c>
      <c r="J637" s="81"/>
      <c r="K637" s="41">
        <v>10000000</v>
      </c>
      <c r="L637" s="41">
        <f>K637*(1.04^18)</f>
        <v>20258165.15378533</v>
      </c>
      <c r="M637" s="80" t="s">
        <v>3482</v>
      </c>
      <c r="N637" s="80" t="s">
        <v>3382</v>
      </c>
      <c r="O637" s="80" t="s">
        <v>3013</v>
      </c>
      <c r="P637" s="5" t="s">
        <v>386</v>
      </c>
      <c r="Q637" s="5"/>
      <c r="R637" s="5" t="s">
        <v>3347</v>
      </c>
      <c r="S637" s="5"/>
      <c r="T637" s="105" t="s">
        <v>3254</v>
      </c>
      <c r="U637" s="105"/>
      <c r="V637" s="51"/>
      <c r="W637" s="51"/>
    </row>
    <row r="638" spans="1:23" s="51" customFormat="1" ht="45" customHeight="1">
      <c r="A638" s="80">
        <v>11187</v>
      </c>
      <c r="B638" s="80" t="s">
        <v>3216</v>
      </c>
      <c r="C638" s="80" t="s">
        <v>3216</v>
      </c>
      <c r="D638" s="80" t="s">
        <v>2930</v>
      </c>
      <c r="E638" s="80" t="s">
        <v>3442</v>
      </c>
      <c r="F638" s="80" t="s">
        <v>2931</v>
      </c>
      <c r="G638" s="80" t="s">
        <v>3171</v>
      </c>
      <c r="H638" s="81" t="s">
        <v>2932</v>
      </c>
      <c r="I638" s="81" t="s">
        <v>2933</v>
      </c>
      <c r="J638" s="81"/>
      <c r="K638" s="41">
        <v>3500000</v>
      </c>
      <c r="L638" s="41">
        <f>K638*(1.04^18)</f>
        <v>7090357.803824865</v>
      </c>
      <c r="M638" s="80" t="s">
        <v>3482</v>
      </c>
      <c r="N638" s="80" t="s">
        <v>3382</v>
      </c>
      <c r="O638" s="80" t="s">
        <v>3013</v>
      </c>
      <c r="P638" s="5" t="s">
        <v>386</v>
      </c>
      <c r="Q638" s="5"/>
      <c r="R638" s="5" t="s">
        <v>3347</v>
      </c>
      <c r="S638" s="5"/>
      <c r="T638" s="105" t="s">
        <v>3254</v>
      </c>
      <c r="U638" s="105"/>
      <c r="V638" s="35"/>
      <c r="W638" s="35"/>
    </row>
    <row r="639" spans="1:21" ht="45" customHeight="1">
      <c r="A639" s="80">
        <v>11188</v>
      </c>
      <c r="B639" s="80" t="s">
        <v>3216</v>
      </c>
      <c r="C639" s="80" t="s">
        <v>3216</v>
      </c>
      <c r="D639" s="80" t="s">
        <v>2934</v>
      </c>
      <c r="E639" s="80" t="s">
        <v>2935</v>
      </c>
      <c r="F639" s="80" t="s">
        <v>2936</v>
      </c>
      <c r="G639" s="80" t="s">
        <v>3171</v>
      </c>
      <c r="H639" s="81" t="s">
        <v>2937</v>
      </c>
      <c r="I639" s="81" t="s">
        <v>2938</v>
      </c>
      <c r="J639" s="81"/>
      <c r="K639" s="41">
        <v>1400000</v>
      </c>
      <c r="L639" s="41">
        <f>K639*(1.04^10)</f>
        <v>2072341.9988856823</v>
      </c>
      <c r="M639" s="80" t="s">
        <v>3481</v>
      </c>
      <c r="N639" s="80" t="s">
        <v>3382</v>
      </c>
      <c r="O639" s="80" t="s">
        <v>2498</v>
      </c>
      <c r="P639" s="5" t="s">
        <v>385</v>
      </c>
      <c r="Q639" s="5"/>
      <c r="R639" s="5" t="s">
        <v>3314</v>
      </c>
      <c r="S639" s="5"/>
      <c r="T639" s="105" t="s">
        <v>3254</v>
      </c>
      <c r="U639" s="105" t="s">
        <v>3254</v>
      </c>
    </row>
    <row r="640" spans="1:21" ht="45" customHeight="1">
      <c r="A640" s="80">
        <v>11189</v>
      </c>
      <c r="B640" s="80" t="s">
        <v>3216</v>
      </c>
      <c r="C640" s="80" t="s">
        <v>3216</v>
      </c>
      <c r="D640" s="80" t="s">
        <v>2939</v>
      </c>
      <c r="E640" s="80" t="s">
        <v>2940</v>
      </c>
      <c r="F640" s="80" t="s">
        <v>2941</v>
      </c>
      <c r="G640" s="80" t="s">
        <v>2942</v>
      </c>
      <c r="H640" s="81" t="s">
        <v>2943</v>
      </c>
      <c r="I640" s="81" t="s">
        <v>3364</v>
      </c>
      <c r="J640" s="81"/>
      <c r="K640" s="41">
        <v>1100000</v>
      </c>
      <c r="L640" s="41">
        <f>K640*(1.04^10)</f>
        <v>1628268.7134101791</v>
      </c>
      <c r="M640" s="80" t="s">
        <v>3481</v>
      </c>
      <c r="N640" s="80" t="s">
        <v>3382</v>
      </c>
      <c r="O640" s="80" t="s">
        <v>3089</v>
      </c>
      <c r="P640" s="5" t="s">
        <v>386</v>
      </c>
      <c r="Q640" s="5"/>
      <c r="R640" s="5" t="s">
        <v>3314</v>
      </c>
      <c r="S640" s="5"/>
      <c r="T640" s="105" t="s">
        <v>3254</v>
      </c>
      <c r="U640" s="105"/>
    </row>
    <row r="641" spans="1:21" ht="45" customHeight="1">
      <c r="A641" s="80">
        <v>11190</v>
      </c>
      <c r="B641" s="5" t="s">
        <v>3304</v>
      </c>
      <c r="C641" s="5" t="s">
        <v>2889</v>
      </c>
      <c r="D641" s="5" t="s">
        <v>2803</v>
      </c>
      <c r="E641" s="5" t="s">
        <v>2804</v>
      </c>
      <c r="F641" s="5" t="s">
        <v>2805</v>
      </c>
      <c r="G641" s="5" t="s">
        <v>3118</v>
      </c>
      <c r="H641" s="5" t="s">
        <v>2806</v>
      </c>
      <c r="I641" s="16" t="s">
        <v>2807</v>
      </c>
      <c r="J641" s="5"/>
      <c r="K641" s="92">
        <v>3200000</v>
      </c>
      <c r="L641" s="41">
        <f>K641*(1.04^10)</f>
        <v>4736781.711738703</v>
      </c>
      <c r="M641" s="5" t="s">
        <v>3481</v>
      </c>
      <c r="N641" s="5" t="s">
        <v>3382</v>
      </c>
      <c r="O641" s="5" t="s">
        <v>3310</v>
      </c>
      <c r="P641" s="5" t="s">
        <v>385</v>
      </c>
      <c r="Q641" s="5"/>
      <c r="R641" s="5" t="s">
        <v>3314</v>
      </c>
      <c r="S641" s="5"/>
      <c r="T641" s="105" t="s">
        <v>3254</v>
      </c>
      <c r="U641" s="105"/>
    </row>
    <row r="642" spans="1:21" ht="45" customHeight="1">
      <c r="A642" s="80">
        <v>11191</v>
      </c>
      <c r="B642" s="5" t="s">
        <v>3200</v>
      </c>
      <c r="C642" s="5"/>
      <c r="D642" s="5" t="s">
        <v>2044</v>
      </c>
      <c r="E642" s="5" t="s">
        <v>3285</v>
      </c>
      <c r="F642" s="5" t="s">
        <v>3285</v>
      </c>
      <c r="G642" s="5" t="s">
        <v>3285</v>
      </c>
      <c r="H642" s="18"/>
      <c r="I642" s="15" t="s">
        <v>2045</v>
      </c>
      <c r="J642" s="15"/>
      <c r="K642" s="90">
        <v>31250000</v>
      </c>
      <c r="L642" s="41">
        <f>K642*(1.04^28)</f>
        <v>93709478.72444592</v>
      </c>
      <c r="M642" s="5" t="s">
        <v>3483</v>
      </c>
      <c r="N642" s="5" t="s">
        <v>3382</v>
      </c>
      <c r="O642" s="5" t="s">
        <v>3348</v>
      </c>
      <c r="P642" s="5" t="s">
        <v>385</v>
      </c>
      <c r="Q642" s="5"/>
      <c r="R642" s="5" t="s">
        <v>3258</v>
      </c>
      <c r="S642" s="5"/>
      <c r="T642" s="105"/>
      <c r="U642" s="105" t="s">
        <v>3254</v>
      </c>
    </row>
    <row r="643" spans="1:21" ht="45" customHeight="1">
      <c r="A643" s="80">
        <v>11192</v>
      </c>
      <c r="B643" s="5" t="s">
        <v>3200</v>
      </c>
      <c r="C643" s="5"/>
      <c r="D643" s="5" t="s">
        <v>2046</v>
      </c>
      <c r="E643" s="5" t="s">
        <v>3285</v>
      </c>
      <c r="F643" s="5" t="s">
        <v>3285</v>
      </c>
      <c r="G643" s="5" t="s">
        <v>3285</v>
      </c>
      <c r="H643" s="18"/>
      <c r="I643" s="15" t="s">
        <v>2047</v>
      </c>
      <c r="J643" s="15"/>
      <c r="K643" s="90">
        <v>6250000</v>
      </c>
      <c r="L643" s="41">
        <f>K643*(1.04^28)</f>
        <v>18741895.744889185</v>
      </c>
      <c r="M643" s="5" t="s">
        <v>3483</v>
      </c>
      <c r="N643" s="5" t="s">
        <v>3382</v>
      </c>
      <c r="O643" s="5" t="s">
        <v>3348</v>
      </c>
      <c r="P643" s="5" t="s">
        <v>386</v>
      </c>
      <c r="Q643" s="5"/>
      <c r="R643" s="5" t="s">
        <v>3312</v>
      </c>
      <c r="S643" s="5"/>
      <c r="T643" s="105" t="s">
        <v>3254</v>
      </c>
      <c r="U643" s="105" t="s">
        <v>3254</v>
      </c>
    </row>
    <row r="644" spans="1:21" ht="45" customHeight="1">
      <c r="A644" s="80">
        <v>11193</v>
      </c>
      <c r="B644" s="5" t="s">
        <v>3200</v>
      </c>
      <c r="C644" s="5"/>
      <c r="D644" s="5" t="s">
        <v>2048</v>
      </c>
      <c r="E644" s="5" t="s">
        <v>3285</v>
      </c>
      <c r="F644" s="5" t="s">
        <v>3285</v>
      </c>
      <c r="G644" s="5" t="s">
        <v>3285</v>
      </c>
      <c r="H644" s="18"/>
      <c r="I644" s="15"/>
      <c r="J644" s="15"/>
      <c r="K644" s="90">
        <v>12500000</v>
      </c>
      <c r="L644" s="41">
        <f>K644*(1.04^28)</f>
        <v>37483791.48977837</v>
      </c>
      <c r="M644" s="5" t="s">
        <v>3483</v>
      </c>
      <c r="N644" s="5" t="s">
        <v>3382</v>
      </c>
      <c r="O644" s="5" t="s">
        <v>3348</v>
      </c>
      <c r="P644" s="5" t="s">
        <v>386</v>
      </c>
      <c r="Q644" s="5"/>
      <c r="R644" s="5" t="s">
        <v>3347</v>
      </c>
      <c r="S644" s="5"/>
      <c r="T644" s="105" t="s">
        <v>3254</v>
      </c>
      <c r="U644" s="105" t="s">
        <v>3254</v>
      </c>
    </row>
    <row r="645" spans="1:21" ht="45" customHeight="1">
      <c r="A645" s="80">
        <v>11195</v>
      </c>
      <c r="B645" s="5" t="s">
        <v>3200</v>
      </c>
      <c r="C645" s="5" t="s">
        <v>3200</v>
      </c>
      <c r="D645" s="5" t="s">
        <v>2055</v>
      </c>
      <c r="E645" s="5"/>
      <c r="F645" s="5"/>
      <c r="G645" s="7"/>
      <c r="H645" s="7"/>
      <c r="I645" s="35" t="s">
        <v>2056</v>
      </c>
      <c r="K645" s="90">
        <v>9000000</v>
      </c>
      <c r="L645" s="41">
        <f aca="true" t="shared" si="25" ref="L645:L650">K645*(1.04^10)</f>
        <v>13322198.564265102</v>
      </c>
      <c r="M645" s="5" t="s">
        <v>3481</v>
      </c>
      <c r="N645" s="5" t="s">
        <v>3382</v>
      </c>
      <c r="O645" s="5" t="s">
        <v>369</v>
      </c>
      <c r="P645" s="5" t="s">
        <v>385</v>
      </c>
      <c r="Q645" s="5"/>
      <c r="R645" s="5" t="s">
        <v>3314</v>
      </c>
      <c r="S645" s="5"/>
      <c r="T645" s="105"/>
      <c r="U645" s="105"/>
    </row>
    <row r="646" spans="1:23" ht="45" customHeight="1">
      <c r="A646" s="80">
        <v>11196</v>
      </c>
      <c r="B646" s="5" t="s">
        <v>3200</v>
      </c>
      <c r="C646" s="5"/>
      <c r="D646" s="5" t="s">
        <v>2057</v>
      </c>
      <c r="E646" s="5" t="s">
        <v>2058</v>
      </c>
      <c r="F646" s="5" t="s">
        <v>2058</v>
      </c>
      <c r="G646" s="5"/>
      <c r="H646" s="5" t="s">
        <v>2059</v>
      </c>
      <c r="I646" s="52" t="s">
        <v>2060</v>
      </c>
      <c r="J646" s="52"/>
      <c r="K646" s="90">
        <v>12000000</v>
      </c>
      <c r="L646" s="41">
        <f t="shared" si="25"/>
        <v>17762931.419020135</v>
      </c>
      <c r="M646" s="5" t="s">
        <v>3481</v>
      </c>
      <c r="N646" s="5" t="s">
        <v>3382</v>
      </c>
      <c r="O646" s="5" t="s">
        <v>305</v>
      </c>
      <c r="P646" s="5" t="s">
        <v>385</v>
      </c>
      <c r="Q646" s="5"/>
      <c r="R646" s="5" t="s">
        <v>3258</v>
      </c>
      <c r="S646" s="5"/>
      <c r="T646" s="105"/>
      <c r="U646" s="105"/>
      <c r="V646" s="5"/>
      <c r="W646" s="5"/>
    </row>
    <row r="647" spans="1:180" s="63" customFormat="1" ht="47.25" customHeight="1">
      <c r="A647" s="80">
        <v>11197</v>
      </c>
      <c r="B647" s="60" t="s">
        <v>3200</v>
      </c>
      <c r="C647" s="55"/>
      <c r="D647" s="5" t="s">
        <v>2061</v>
      </c>
      <c r="E647" s="5" t="s">
        <v>2062</v>
      </c>
      <c r="F647" s="5" t="s">
        <v>2062</v>
      </c>
      <c r="G647" s="5"/>
      <c r="H647" s="18"/>
      <c r="I647" s="52" t="s">
        <v>2008</v>
      </c>
      <c r="J647" s="52"/>
      <c r="K647" s="90">
        <v>9000000</v>
      </c>
      <c r="L647" s="41">
        <f t="shared" si="25"/>
        <v>13322198.564265102</v>
      </c>
      <c r="M647" s="5" t="s">
        <v>3481</v>
      </c>
      <c r="N647" s="5" t="s">
        <v>3382</v>
      </c>
      <c r="O647" s="5" t="s">
        <v>369</v>
      </c>
      <c r="P647" s="5" t="s">
        <v>386</v>
      </c>
      <c r="Q647" s="5"/>
      <c r="R647" s="5" t="s">
        <v>3258</v>
      </c>
      <c r="S647" s="5"/>
      <c r="T647" s="105" t="s">
        <v>3254</v>
      </c>
      <c r="U647" s="105"/>
      <c r="V647" s="35"/>
      <c r="W647" s="35"/>
      <c r="X647" s="5"/>
      <c r="Y647" s="5"/>
      <c r="Z647" s="11"/>
      <c r="AA647" s="11"/>
      <c r="AB647" s="11"/>
      <c r="AC647" s="11"/>
      <c r="AD647" s="11"/>
      <c r="AE647" s="67"/>
      <c r="AF647" s="5"/>
      <c r="AG647" s="11"/>
      <c r="AH647" s="11"/>
      <c r="AI647" s="11"/>
      <c r="AJ647" s="68"/>
      <c r="AK647" s="69"/>
      <c r="AL647" s="69"/>
      <c r="AM647" s="69"/>
      <c r="AN647" s="69"/>
      <c r="AO647" s="69"/>
      <c r="AP647" s="69"/>
      <c r="AQ647" s="69"/>
      <c r="AR647" s="69"/>
      <c r="AS647" s="69"/>
      <c r="AT647" s="69"/>
      <c r="AU647" s="69"/>
      <c r="AV647" s="69"/>
      <c r="AW647" s="69"/>
      <c r="AX647" s="69"/>
      <c r="AY647" s="69"/>
      <c r="AZ647" s="69"/>
      <c r="BA647" s="69"/>
      <c r="BB647" s="69"/>
      <c r="BC647" s="69"/>
      <c r="BD647" s="69"/>
      <c r="BE647" s="69"/>
      <c r="BF647" s="69"/>
      <c r="BG647" s="69"/>
      <c r="BH647" s="69"/>
      <c r="BI647" s="69"/>
      <c r="BJ647" s="69"/>
      <c r="BK647" s="69"/>
      <c r="BL647" s="69"/>
      <c r="BM647" s="69"/>
      <c r="BN647" s="69"/>
      <c r="BO647" s="69"/>
      <c r="BP647" s="69"/>
      <c r="BQ647" s="69"/>
      <c r="BR647" s="69"/>
      <c r="BS647" s="69"/>
      <c r="BT647" s="69"/>
      <c r="BU647" s="69"/>
      <c r="BV647" s="69"/>
      <c r="BW647" s="69"/>
      <c r="BX647" s="69"/>
      <c r="BY647" s="69"/>
      <c r="BZ647" s="69"/>
      <c r="CA647" s="69"/>
      <c r="CB647" s="69"/>
      <c r="CC647" s="69"/>
      <c r="CD647" s="69"/>
      <c r="CE647" s="69"/>
      <c r="CF647" s="69"/>
      <c r="CG647" s="69"/>
      <c r="CH647" s="69"/>
      <c r="CI647" s="69"/>
      <c r="CJ647" s="69"/>
      <c r="CK647" s="69"/>
      <c r="CL647" s="69"/>
      <c r="CM647" s="69"/>
      <c r="CN647" s="69"/>
      <c r="CO647" s="69"/>
      <c r="CP647" s="69"/>
      <c r="CQ647" s="69"/>
      <c r="CR647" s="69"/>
      <c r="CS647" s="69"/>
      <c r="CT647" s="69"/>
      <c r="CU647" s="69"/>
      <c r="CV647" s="69"/>
      <c r="CW647" s="69"/>
      <c r="CX647" s="69"/>
      <c r="CY647" s="69"/>
      <c r="CZ647" s="69"/>
      <c r="DA647" s="69"/>
      <c r="DB647" s="69"/>
      <c r="DC647" s="69"/>
      <c r="DD647" s="69"/>
      <c r="DE647" s="69"/>
      <c r="DF647" s="69"/>
      <c r="DG647" s="69"/>
      <c r="DH647" s="69"/>
      <c r="DI647" s="69"/>
      <c r="DJ647" s="69"/>
      <c r="DK647" s="69"/>
      <c r="DL647" s="69"/>
      <c r="DM647" s="69"/>
      <c r="DN647" s="69"/>
      <c r="DO647" s="69"/>
      <c r="DP647" s="69"/>
      <c r="DQ647" s="69"/>
      <c r="DR647" s="69"/>
      <c r="DS647" s="69"/>
      <c r="DT647" s="69"/>
      <c r="DU647" s="69"/>
      <c r="DV647" s="69"/>
      <c r="DW647" s="69"/>
      <c r="DX647" s="69"/>
      <c r="DY647" s="69"/>
      <c r="DZ647" s="69"/>
      <c r="EA647" s="69"/>
      <c r="EB647" s="69"/>
      <c r="EC647" s="69"/>
      <c r="ED647" s="69"/>
      <c r="EE647" s="69"/>
      <c r="EF647" s="69"/>
      <c r="EG647" s="69"/>
      <c r="EH647" s="69"/>
      <c r="EI647" s="69"/>
      <c r="EJ647" s="69"/>
      <c r="EK647" s="69"/>
      <c r="EL647" s="69"/>
      <c r="EM647" s="69"/>
      <c r="EN647" s="69"/>
      <c r="EO647" s="69"/>
      <c r="EP647" s="69"/>
      <c r="EQ647" s="69"/>
      <c r="ER647" s="69"/>
      <c r="ES647" s="69"/>
      <c r="ET647" s="69"/>
      <c r="EU647" s="69"/>
      <c r="EV647" s="69"/>
      <c r="EW647" s="69"/>
      <c r="EX647" s="69"/>
      <c r="EY647" s="69"/>
      <c r="EZ647" s="69"/>
      <c r="FA647" s="69"/>
      <c r="FB647" s="69"/>
      <c r="FC647" s="69"/>
      <c r="FD647" s="69"/>
      <c r="FE647" s="69"/>
      <c r="FF647" s="69"/>
      <c r="FG647" s="69"/>
      <c r="FH647" s="69"/>
      <c r="FI647" s="69"/>
      <c r="FJ647" s="69"/>
      <c r="FK647" s="69"/>
      <c r="FL647" s="69"/>
      <c r="FM647" s="69"/>
      <c r="FN647" s="69"/>
      <c r="FO647" s="69"/>
      <c r="FP647" s="69"/>
      <c r="FQ647" s="69"/>
      <c r="FR647" s="69"/>
      <c r="FS647" s="69"/>
      <c r="FT647" s="69"/>
      <c r="FU647" s="69"/>
      <c r="FV647" s="69"/>
      <c r="FW647" s="69"/>
      <c r="FX647" s="69"/>
    </row>
    <row r="648" spans="1:21" ht="45" customHeight="1">
      <c r="A648" s="80">
        <v>11198</v>
      </c>
      <c r="B648" s="5" t="s">
        <v>3200</v>
      </c>
      <c r="C648" s="5" t="s">
        <v>3229</v>
      </c>
      <c r="D648" s="5" t="s">
        <v>2009</v>
      </c>
      <c r="E648" s="5" t="s">
        <v>2010</v>
      </c>
      <c r="F648" s="5" t="s">
        <v>2010</v>
      </c>
      <c r="G648" s="5"/>
      <c r="H648" s="18"/>
      <c r="I648" s="35" t="s">
        <v>2011</v>
      </c>
      <c r="K648" s="90">
        <v>34000000</v>
      </c>
      <c r="L648" s="41">
        <f t="shared" si="25"/>
        <v>50328305.68722372</v>
      </c>
      <c r="M648" s="5" t="s">
        <v>3481</v>
      </c>
      <c r="N648" s="5" t="s">
        <v>3382</v>
      </c>
      <c r="O648" s="5" t="s">
        <v>2498</v>
      </c>
      <c r="P648" s="5" t="s">
        <v>385</v>
      </c>
      <c r="Q648" s="5"/>
      <c r="R648" s="5" t="s">
        <v>3312</v>
      </c>
      <c r="S648" s="5"/>
      <c r="T648" s="105"/>
      <c r="U648" s="105"/>
    </row>
    <row r="649" spans="1:21" ht="45" customHeight="1">
      <c r="A649" s="80">
        <v>11199</v>
      </c>
      <c r="B649" s="5" t="s">
        <v>3200</v>
      </c>
      <c r="C649" s="80"/>
      <c r="D649" s="5" t="s">
        <v>2012</v>
      </c>
      <c r="E649" s="80" t="s">
        <v>2013</v>
      </c>
      <c r="F649" s="80" t="s">
        <v>2014</v>
      </c>
      <c r="G649" s="80"/>
      <c r="H649" s="81"/>
      <c r="I649" s="82"/>
      <c r="J649" s="82"/>
      <c r="K649" s="90">
        <v>2100000</v>
      </c>
      <c r="L649" s="41">
        <f t="shared" si="25"/>
        <v>3108512.9983285237</v>
      </c>
      <c r="M649" s="80" t="s">
        <v>3481</v>
      </c>
      <c r="N649" s="5" t="s">
        <v>3382</v>
      </c>
      <c r="O649" s="80" t="s">
        <v>3089</v>
      </c>
      <c r="P649" s="5" t="s">
        <v>386</v>
      </c>
      <c r="Q649" s="5"/>
      <c r="R649" s="5" t="s">
        <v>3348</v>
      </c>
      <c r="S649" s="5"/>
      <c r="T649" s="105" t="s">
        <v>3254</v>
      </c>
      <c r="U649" s="105"/>
    </row>
    <row r="650" spans="1:21" ht="45" customHeight="1">
      <c r="A650" s="80">
        <v>11200</v>
      </c>
      <c r="B650" s="5" t="s">
        <v>3200</v>
      </c>
      <c r="C650" s="5"/>
      <c r="D650" s="5" t="s">
        <v>2015</v>
      </c>
      <c r="E650" s="5" t="s">
        <v>2016</v>
      </c>
      <c r="F650" s="5"/>
      <c r="G650" s="5"/>
      <c r="H650" s="18"/>
      <c r="I650" s="7" t="s">
        <v>2017</v>
      </c>
      <c r="J650" s="7"/>
      <c r="K650" s="90">
        <v>1000000</v>
      </c>
      <c r="L650" s="41">
        <f t="shared" si="25"/>
        <v>1480244.2849183446</v>
      </c>
      <c r="M650" s="80" t="s">
        <v>3481</v>
      </c>
      <c r="N650" s="5" t="s">
        <v>3382</v>
      </c>
      <c r="O650" s="5" t="s">
        <v>3348</v>
      </c>
      <c r="P650" s="5" t="s">
        <v>385</v>
      </c>
      <c r="Q650" s="5"/>
      <c r="R650" s="5" t="s">
        <v>3258</v>
      </c>
      <c r="S650" s="5"/>
      <c r="T650" s="105" t="s">
        <v>3254</v>
      </c>
      <c r="U650" s="105"/>
    </row>
    <row r="651" spans="1:21" ht="45" customHeight="1">
      <c r="A651" s="80">
        <v>11201</v>
      </c>
      <c r="B651" s="80" t="s">
        <v>3200</v>
      </c>
      <c r="C651" s="5"/>
      <c r="D651" s="5" t="s">
        <v>2018</v>
      </c>
      <c r="E651" s="5" t="s">
        <v>2019</v>
      </c>
      <c r="F651" s="5" t="s">
        <v>2020</v>
      </c>
      <c r="G651" s="5"/>
      <c r="H651" s="18"/>
      <c r="I651" s="7" t="s">
        <v>2021</v>
      </c>
      <c r="J651" s="7"/>
      <c r="K651" s="90">
        <v>325000</v>
      </c>
      <c r="L651" s="41">
        <f aca="true" t="shared" si="26" ref="L651:L656">K651*(1.04^28)</f>
        <v>974578.5787342376</v>
      </c>
      <c r="M651" s="5" t="s">
        <v>3483</v>
      </c>
      <c r="N651" s="5" t="s">
        <v>3382</v>
      </c>
      <c r="O651" s="5" t="s">
        <v>3195</v>
      </c>
      <c r="P651" s="5" t="s">
        <v>385</v>
      </c>
      <c r="Q651" s="5"/>
      <c r="R651" s="5" t="s">
        <v>3312</v>
      </c>
      <c r="S651" s="5"/>
      <c r="T651" s="105" t="s">
        <v>3254</v>
      </c>
      <c r="U651" s="105"/>
    </row>
    <row r="652" spans="1:21" ht="45" customHeight="1">
      <c r="A652" s="80">
        <v>11202</v>
      </c>
      <c r="B652" s="80" t="s">
        <v>3200</v>
      </c>
      <c r="C652" s="5"/>
      <c r="D652" s="5" t="s">
        <v>2022</v>
      </c>
      <c r="E652" s="5" t="s">
        <v>2023</v>
      </c>
      <c r="F652" s="5" t="s">
        <v>2024</v>
      </c>
      <c r="G652" s="5"/>
      <c r="H652" s="18"/>
      <c r="I652" s="7" t="s">
        <v>2025</v>
      </c>
      <c r="J652" s="7"/>
      <c r="K652" s="90">
        <v>325000</v>
      </c>
      <c r="L652" s="41">
        <f t="shared" si="26"/>
        <v>974578.5787342376</v>
      </c>
      <c r="M652" s="5" t="s">
        <v>3483</v>
      </c>
      <c r="N652" s="5" t="s">
        <v>3382</v>
      </c>
      <c r="O652" s="5" t="s">
        <v>3195</v>
      </c>
      <c r="P652" s="5" t="s">
        <v>386</v>
      </c>
      <c r="Q652" s="5"/>
      <c r="R652" s="5" t="s">
        <v>3312</v>
      </c>
      <c r="S652" s="5"/>
      <c r="T652" s="105"/>
      <c r="U652" s="105" t="s">
        <v>3254</v>
      </c>
    </row>
    <row r="653" spans="1:21" ht="45" customHeight="1">
      <c r="A653" s="80">
        <v>11203</v>
      </c>
      <c r="B653" s="80" t="s">
        <v>3200</v>
      </c>
      <c r="C653" s="5"/>
      <c r="D653" s="5" t="s">
        <v>2026</v>
      </c>
      <c r="E653" s="5" t="s">
        <v>2027</v>
      </c>
      <c r="F653" s="5" t="s">
        <v>2028</v>
      </c>
      <c r="G653" s="5"/>
      <c r="H653" s="7"/>
      <c r="I653" s="35" t="s">
        <v>2029</v>
      </c>
      <c r="K653" s="90">
        <v>1000000</v>
      </c>
      <c r="L653" s="41">
        <f t="shared" si="26"/>
        <v>2998703.3191822693</v>
      </c>
      <c r="M653" s="5" t="s">
        <v>3483</v>
      </c>
      <c r="N653" s="5" t="s">
        <v>3382</v>
      </c>
      <c r="O653" s="5" t="s">
        <v>3195</v>
      </c>
      <c r="P653" s="5" t="s">
        <v>386</v>
      </c>
      <c r="Q653" s="5"/>
      <c r="R653" s="5" t="s">
        <v>3314</v>
      </c>
      <c r="S653" s="5"/>
      <c r="T653" s="105" t="s">
        <v>3254</v>
      </c>
      <c r="U653" s="105" t="s">
        <v>3254</v>
      </c>
    </row>
    <row r="654" spans="1:21" ht="45" customHeight="1">
      <c r="A654" s="80">
        <v>11204</v>
      </c>
      <c r="B654" s="80" t="s">
        <v>3200</v>
      </c>
      <c r="C654" s="5"/>
      <c r="D654" s="5" t="s">
        <v>2030</v>
      </c>
      <c r="E654" s="5" t="s">
        <v>2031</v>
      </c>
      <c r="F654" s="5" t="s">
        <v>2032</v>
      </c>
      <c r="G654" s="5"/>
      <c r="H654" s="7"/>
      <c r="I654" s="35" t="s">
        <v>2033</v>
      </c>
      <c r="K654" s="90">
        <v>224000</v>
      </c>
      <c r="L654" s="41">
        <f t="shared" si="26"/>
        <v>671709.5434968283</v>
      </c>
      <c r="M654" s="5" t="s">
        <v>3483</v>
      </c>
      <c r="N654" s="5" t="s">
        <v>3382</v>
      </c>
      <c r="O654" s="5" t="s">
        <v>2498</v>
      </c>
      <c r="P654" s="5" t="s">
        <v>386</v>
      </c>
      <c r="Q654" s="5"/>
      <c r="R654" s="5" t="s">
        <v>3431</v>
      </c>
      <c r="S654" s="5"/>
      <c r="T654" s="105" t="s">
        <v>3254</v>
      </c>
      <c r="U654" s="105"/>
    </row>
    <row r="655" spans="1:21" ht="45" customHeight="1">
      <c r="A655" s="80">
        <v>11205</v>
      </c>
      <c r="B655" s="80" t="s">
        <v>3200</v>
      </c>
      <c r="C655" s="5"/>
      <c r="D655" s="5" t="s">
        <v>2034</v>
      </c>
      <c r="E655" s="5"/>
      <c r="F655" s="5"/>
      <c r="G655" s="5"/>
      <c r="H655" s="7"/>
      <c r="I655" s="35" t="s">
        <v>1987</v>
      </c>
      <c r="K655" s="90">
        <v>2000000</v>
      </c>
      <c r="L655" s="41">
        <f t="shared" si="26"/>
        <v>5997406.638364539</v>
      </c>
      <c r="M655" s="5" t="s">
        <v>3483</v>
      </c>
      <c r="N655" s="5" t="s">
        <v>3382</v>
      </c>
      <c r="O655" s="5" t="s">
        <v>2498</v>
      </c>
      <c r="P655" s="5" t="s">
        <v>386</v>
      </c>
      <c r="Q655" s="5"/>
      <c r="R655" s="5" t="s">
        <v>3347</v>
      </c>
      <c r="S655" s="5"/>
      <c r="T655" s="105" t="s">
        <v>3254</v>
      </c>
      <c r="U655" s="105"/>
    </row>
    <row r="656" spans="1:21" ht="45" customHeight="1">
      <c r="A656" s="80">
        <v>11206</v>
      </c>
      <c r="B656" s="5" t="s">
        <v>3200</v>
      </c>
      <c r="C656" s="5"/>
      <c r="D656" s="5" t="s">
        <v>1988</v>
      </c>
      <c r="E656" s="5"/>
      <c r="F656" s="5"/>
      <c r="G656" s="16"/>
      <c r="H656" s="18"/>
      <c r="I656" s="52" t="s">
        <v>1989</v>
      </c>
      <c r="J656" s="52"/>
      <c r="K656" s="90"/>
      <c r="L656" s="41">
        <f t="shared" si="26"/>
        <v>0</v>
      </c>
      <c r="M656" s="5" t="s">
        <v>3483</v>
      </c>
      <c r="N656" s="5" t="s">
        <v>3382</v>
      </c>
      <c r="O656" s="5" t="s">
        <v>2498</v>
      </c>
      <c r="P656" s="5" t="s">
        <v>385</v>
      </c>
      <c r="Q656" s="5"/>
      <c r="R656" s="5" t="s">
        <v>290</v>
      </c>
      <c r="S656" s="5"/>
      <c r="T656" s="105"/>
      <c r="U656" s="105"/>
    </row>
    <row r="657" spans="1:21" ht="45" customHeight="1">
      <c r="A657" s="80">
        <v>11207</v>
      </c>
      <c r="B657" s="5" t="s">
        <v>3304</v>
      </c>
      <c r="C657" s="5"/>
      <c r="D657" s="5" t="s">
        <v>2323</v>
      </c>
      <c r="E657" s="5" t="s">
        <v>2324</v>
      </c>
      <c r="F657" s="5"/>
      <c r="G657" s="80"/>
      <c r="H657" s="20"/>
      <c r="I657" s="20" t="s">
        <v>2271</v>
      </c>
      <c r="J657" s="20"/>
      <c r="K657" s="90"/>
      <c r="L657" s="41">
        <f aca="true" t="shared" si="27" ref="L657:L666">K657*(1.04^10)</f>
        <v>0</v>
      </c>
      <c r="M657" s="5" t="s">
        <v>3481</v>
      </c>
      <c r="N657" s="5" t="s">
        <v>3088</v>
      </c>
      <c r="O657" s="5" t="s">
        <v>308</v>
      </c>
      <c r="P657" s="5" t="s">
        <v>386</v>
      </c>
      <c r="Q657" s="5"/>
      <c r="R657" s="5" t="s">
        <v>3193</v>
      </c>
      <c r="S657" s="5"/>
      <c r="T657" s="105" t="s">
        <v>3254</v>
      </c>
      <c r="U657" s="105" t="s">
        <v>3254</v>
      </c>
    </row>
    <row r="658" spans="1:21" ht="45" customHeight="1">
      <c r="A658" s="80">
        <v>11208</v>
      </c>
      <c r="B658" s="5" t="s">
        <v>3304</v>
      </c>
      <c r="C658" s="25"/>
      <c r="D658" s="5" t="s">
        <v>2272</v>
      </c>
      <c r="E658" s="5" t="s">
        <v>2273</v>
      </c>
      <c r="F658" s="25"/>
      <c r="G658" s="43"/>
      <c r="H658" s="44"/>
      <c r="I658" s="7" t="s">
        <v>2274</v>
      </c>
      <c r="J658" s="7"/>
      <c r="K658" s="90">
        <v>0</v>
      </c>
      <c r="L658" s="41">
        <f t="shared" si="27"/>
        <v>0</v>
      </c>
      <c r="M658" s="5" t="s">
        <v>3481</v>
      </c>
      <c r="N658" s="5" t="s">
        <v>3088</v>
      </c>
      <c r="O658" s="5" t="s">
        <v>308</v>
      </c>
      <c r="P658" s="5" t="s">
        <v>386</v>
      </c>
      <c r="Q658" s="5"/>
      <c r="R658" s="5" t="s">
        <v>3193</v>
      </c>
      <c r="S658" s="5"/>
      <c r="T658" s="105" t="s">
        <v>3254</v>
      </c>
      <c r="U658" s="105"/>
    </row>
    <row r="659" spans="1:21" ht="45" customHeight="1">
      <c r="A659" s="80">
        <v>11209</v>
      </c>
      <c r="B659" s="5" t="s">
        <v>3304</v>
      </c>
      <c r="C659" s="25"/>
      <c r="D659" s="5" t="s">
        <v>2275</v>
      </c>
      <c r="E659" s="5" t="s">
        <v>2325</v>
      </c>
      <c r="F659" s="25"/>
      <c r="G659" s="43"/>
      <c r="H659" s="44"/>
      <c r="I659" s="7" t="s">
        <v>2276</v>
      </c>
      <c r="J659" s="7"/>
      <c r="K659" s="90">
        <v>19092300</v>
      </c>
      <c r="L659" s="41">
        <f t="shared" si="27"/>
        <v>28261267.96094651</v>
      </c>
      <c r="M659" s="5" t="s">
        <v>3481</v>
      </c>
      <c r="N659" s="5" t="s">
        <v>3088</v>
      </c>
      <c r="O659" s="5" t="s">
        <v>3417</v>
      </c>
      <c r="P659" s="5" t="s">
        <v>385</v>
      </c>
      <c r="Q659" s="5"/>
      <c r="R659" s="5" t="s">
        <v>3314</v>
      </c>
      <c r="S659" s="5"/>
      <c r="T659" s="105"/>
      <c r="U659" s="105"/>
    </row>
    <row r="660" spans="1:21" ht="45" customHeight="1">
      <c r="A660" s="80">
        <v>11210</v>
      </c>
      <c r="B660" s="5" t="s">
        <v>3226</v>
      </c>
      <c r="C660" s="5" t="s">
        <v>3226</v>
      </c>
      <c r="D660" s="5" t="s">
        <v>413</v>
      </c>
      <c r="E660" s="5"/>
      <c r="F660" s="5"/>
      <c r="G660" s="80" t="s">
        <v>3431</v>
      </c>
      <c r="H660" s="7" t="s">
        <v>414</v>
      </c>
      <c r="I660" s="7" t="s">
        <v>415</v>
      </c>
      <c r="J660" s="7"/>
      <c r="K660" s="90">
        <v>4000000</v>
      </c>
      <c r="L660" s="41">
        <f t="shared" si="27"/>
        <v>5920977.139673378</v>
      </c>
      <c r="M660" s="5" t="s">
        <v>3481</v>
      </c>
      <c r="N660" s="5" t="s">
        <v>3382</v>
      </c>
      <c r="O660" s="5" t="s">
        <v>299</v>
      </c>
      <c r="P660" s="5" t="s">
        <v>385</v>
      </c>
      <c r="Q660" s="5"/>
      <c r="R660" s="5" t="s">
        <v>3314</v>
      </c>
      <c r="S660" s="5"/>
      <c r="T660" s="105" t="s">
        <v>3254</v>
      </c>
      <c r="U660" s="105" t="s">
        <v>3254</v>
      </c>
    </row>
    <row r="661" spans="1:21" ht="45" customHeight="1">
      <c r="A661" s="80">
        <v>11211</v>
      </c>
      <c r="B661" s="5" t="s">
        <v>3226</v>
      </c>
      <c r="C661" s="5" t="s">
        <v>3226</v>
      </c>
      <c r="D661" s="5" t="s">
        <v>416</v>
      </c>
      <c r="E661" s="5"/>
      <c r="F661" s="5"/>
      <c r="G661" s="80" t="s">
        <v>3431</v>
      </c>
      <c r="H661" s="7" t="s">
        <v>414</v>
      </c>
      <c r="I661" s="7" t="s">
        <v>417</v>
      </c>
      <c r="J661" s="7"/>
      <c r="K661" s="90">
        <v>4000000</v>
      </c>
      <c r="L661" s="41">
        <f t="shared" si="27"/>
        <v>5920977.139673378</v>
      </c>
      <c r="M661" s="5" t="s">
        <v>3481</v>
      </c>
      <c r="N661" s="5" t="s">
        <v>3382</v>
      </c>
      <c r="O661" s="5" t="s">
        <v>3417</v>
      </c>
      <c r="P661" s="5" t="s">
        <v>385</v>
      </c>
      <c r="Q661" s="5"/>
      <c r="R661" s="5" t="s">
        <v>3314</v>
      </c>
      <c r="S661" s="5"/>
      <c r="T661" s="105" t="s">
        <v>3254</v>
      </c>
      <c r="U661" s="105" t="s">
        <v>3254</v>
      </c>
    </row>
    <row r="662" spans="1:21" ht="45" customHeight="1">
      <c r="A662" s="80">
        <v>11212</v>
      </c>
      <c r="B662" s="5" t="s">
        <v>3226</v>
      </c>
      <c r="C662" s="5" t="s">
        <v>3226</v>
      </c>
      <c r="D662" s="5" t="s">
        <v>418</v>
      </c>
      <c r="E662" s="5"/>
      <c r="F662" s="5"/>
      <c r="G662" s="80" t="s">
        <v>3431</v>
      </c>
      <c r="H662" s="7" t="s">
        <v>414</v>
      </c>
      <c r="I662" s="7" t="s">
        <v>415</v>
      </c>
      <c r="J662" s="7"/>
      <c r="K662" s="90">
        <v>3000000</v>
      </c>
      <c r="L662" s="41">
        <f t="shared" si="27"/>
        <v>4440732.854755034</v>
      </c>
      <c r="M662" s="5" t="s">
        <v>3481</v>
      </c>
      <c r="N662" s="5" t="s">
        <v>3382</v>
      </c>
      <c r="O662" s="5" t="s">
        <v>233</v>
      </c>
      <c r="P662" s="5" t="s">
        <v>385</v>
      </c>
      <c r="Q662" s="5"/>
      <c r="R662" s="5" t="s">
        <v>3258</v>
      </c>
      <c r="S662" s="5"/>
      <c r="T662" s="105" t="s">
        <v>3254</v>
      </c>
      <c r="U662" s="105"/>
    </row>
    <row r="663" spans="1:21" ht="45" customHeight="1">
      <c r="A663" s="80">
        <v>11213</v>
      </c>
      <c r="B663" s="5" t="s">
        <v>3226</v>
      </c>
      <c r="C663" s="5" t="s">
        <v>3226</v>
      </c>
      <c r="D663" s="5" t="s">
        <v>419</v>
      </c>
      <c r="E663" s="5"/>
      <c r="F663" s="5"/>
      <c r="G663" s="80" t="s">
        <v>3431</v>
      </c>
      <c r="H663" s="7" t="s">
        <v>414</v>
      </c>
      <c r="I663" s="7" t="s">
        <v>415</v>
      </c>
      <c r="J663" s="7"/>
      <c r="K663" s="90">
        <v>3000000</v>
      </c>
      <c r="L663" s="41">
        <f t="shared" si="27"/>
        <v>4440732.854755034</v>
      </c>
      <c r="M663" s="5" t="s">
        <v>3481</v>
      </c>
      <c r="N663" s="5" t="s">
        <v>3382</v>
      </c>
      <c r="O663" s="5" t="s">
        <v>234</v>
      </c>
      <c r="P663" s="5" t="s">
        <v>385</v>
      </c>
      <c r="Q663" s="5"/>
      <c r="R663" s="5" t="s">
        <v>3314</v>
      </c>
      <c r="S663" s="5"/>
      <c r="T663" s="105"/>
      <c r="U663" s="105" t="s">
        <v>3254</v>
      </c>
    </row>
    <row r="664" spans="1:21" ht="45" customHeight="1">
      <c r="A664" s="80">
        <v>11214</v>
      </c>
      <c r="B664" s="5" t="s">
        <v>3226</v>
      </c>
      <c r="C664" s="5" t="s">
        <v>3226</v>
      </c>
      <c r="D664" s="5" t="s">
        <v>420</v>
      </c>
      <c r="E664" s="5" t="s">
        <v>421</v>
      </c>
      <c r="F664" s="5" t="s">
        <v>422</v>
      </c>
      <c r="G664" s="80" t="s">
        <v>3431</v>
      </c>
      <c r="H664" s="7" t="s">
        <v>423</v>
      </c>
      <c r="I664" s="7" t="s">
        <v>424</v>
      </c>
      <c r="J664" s="7"/>
      <c r="K664" s="90">
        <v>1500000</v>
      </c>
      <c r="L664" s="41">
        <f t="shared" si="27"/>
        <v>2220366.427377517</v>
      </c>
      <c r="M664" s="5" t="s">
        <v>3481</v>
      </c>
      <c r="N664" s="5" t="s">
        <v>3382</v>
      </c>
      <c r="O664" s="5" t="s">
        <v>425</v>
      </c>
      <c r="P664" s="5" t="s">
        <v>386</v>
      </c>
      <c r="Q664" s="5"/>
      <c r="R664" s="5" t="s">
        <v>3431</v>
      </c>
      <c r="S664" s="5"/>
      <c r="T664" s="105"/>
      <c r="U664" s="105"/>
    </row>
    <row r="665" spans="1:21" ht="45" customHeight="1">
      <c r="A665" s="80">
        <v>11215</v>
      </c>
      <c r="B665" s="5" t="s">
        <v>3226</v>
      </c>
      <c r="C665" s="5" t="s">
        <v>3226</v>
      </c>
      <c r="D665" s="5" t="s">
        <v>426</v>
      </c>
      <c r="E665" s="5" t="s">
        <v>427</v>
      </c>
      <c r="F665" s="5" t="s">
        <v>1214</v>
      </c>
      <c r="G665" s="80" t="s">
        <v>428</v>
      </c>
      <c r="H665" s="7" t="s">
        <v>357</v>
      </c>
      <c r="I665" s="7" t="s">
        <v>358</v>
      </c>
      <c r="J665" s="7"/>
      <c r="K665" s="90">
        <v>3700000</v>
      </c>
      <c r="L665" s="41">
        <f t="shared" si="27"/>
        <v>5476903.854197875</v>
      </c>
      <c r="M665" s="5" t="s">
        <v>3481</v>
      </c>
      <c r="N665" s="5" t="s">
        <v>3382</v>
      </c>
      <c r="O665" s="5" t="s">
        <v>237</v>
      </c>
      <c r="P665" s="5" t="s">
        <v>386</v>
      </c>
      <c r="Q665" s="5"/>
      <c r="R665" s="5" t="s">
        <v>3431</v>
      </c>
      <c r="S665" s="5"/>
      <c r="T665" s="105"/>
      <c r="U665" s="105"/>
    </row>
    <row r="666" spans="1:21" ht="45" customHeight="1">
      <c r="A666" s="80">
        <v>11216</v>
      </c>
      <c r="B666" s="5" t="s">
        <v>3226</v>
      </c>
      <c r="C666" s="5" t="s">
        <v>3226</v>
      </c>
      <c r="D666" s="5" t="s">
        <v>359</v>
      </c>
      <c r="E666" s="5" t="s">
        <v>1220</v>
      </c>
      <c r="F666" s="5" t="s">
        <v>1156</v>
      </c>
      <c r="G666" s="80" t="s">
        <v>3431</v>
      </c>
      <c r="H666" s="7" t="s">
        <v>357</v>
      </c>
      <c r="I666" s="7" t="s">
        <v>360</v>
      </c>
      <c r="J666" s="7"/>
      <c r="K666" s="90">
        <v>1400000</v>
      </c>
      <c r="L666" s="41">
        <f t="shared" si="27"/>
        <v>2072341.9988856823</v>
      </c>
      <c r="M666" s="5" t="s">
        <v>3481</v>
      </c>
      <c r="N666" s="5" t="s">
        <v>3382</v>
      </c>
      <c r="O666" s="5" t="s">
        <v>235</v>
      </c>
      <c r="P666" s="5" t="s">
        <v>385</v>
      </c>
      <c r="Q666" s="5"/>
      <c r="R666" s="5" t="s">
        <v>3258</v>
      </c>
      <c r="S666" s="5"/>
      <c r="T666" s="105" t="s">
        <v>3254</v>
      </c>
      <c r="U666" s="105"/>
    </row>
    <row r="667" spans="1:21" ht="45" customHeight="1">
      <c r="A667" s="80">
        <v>11217</v>
      </c>
      <c r="B667" s="5" t="s">
        <v>3219</v>
      </c>
      <c r="C667" s="5" t="s">
        <v>3219</v>
      </c>
      <c r="D667" s="5" t="s">
        <v>547</v>
      </c>
      <c r="E667" s="5" t="s">
        <v>535</v>
      </c>
      <c r="F667" s="5" t="s">
        <v>692</v>
      </c>
      <c r="G667" s="5" t="s">
        <v>3174</v>
      </c>
      <c r="H667" s="7" t="s">
        <v>545</v>
      </c>
      <c r="I667" s="7" t="s">
        <v>548</v>
      </c>
      <c r="J667" s="7"/>
      <c r="K667" s="41">
        <v>8000000</v>
      </c>
      <c r="L667" s="41">
        <f>K667*(1.04^18)</f>
        <v>16206532.123028263</v>
      </c>
      <c r="M667" s="5" t="s">
        <v>3482</v>
      </c>
      <c r="N667" s="5" t="s">
        <v>3382</v>
      </c>
      <c r="O667" s="5" t="s">
        <v>304</v>
      </c>
      <c r="P667" s="5" t="s">
        <v>385</v>
      </c>
      <c r="Q667" s="5"/>
      <c r="R667" s="5" t="s">
        <v>3314</v>
      </c>
      <c r="S667" s="5"/>
      <c r="T667" s="105" t="s">
        <v>3254</v>
      </c>
      <c r="U667" s="105"/>
    </row>
    <row r="668" spans="1:21" ht="45" customHeight="1">
      <c r="A668" s="80">
        <v>11220</v>
      </c>
      <c r="B668" s="5" t="s">
        <v>3219</v>
      </c>
      <c r="C668" s="5" t="s">
        <v>131</v>
      </c>
      <c r="D668" s="5" t="s">
        <v>549</v>
      </c>
      <c r="E668" s="5" t="s">
        <v>550</v>
      </c>
      <c r="F668" s="5" t="s">
        <v>3204</v>
      </c>
      <c r="G668" s="5" t="s">
        <v>3174</v>
      </c>
      <c r="H668" s="7" t="s">
        <v>545</v>
      </c>
      <c r="I668" s="7" t="s">
        <v>546</v>
      </c>
      <c r="J668" s="7"/>
      <c r="K668" s="41">
        <v>13000000</v>
      </c>
      <c r="L668" s="41">
        <f aca="true" t="shared" si="28" ref="L668:L680">K668*(1.04^10)</f>
        <v>19243175.70393848</v>
      </c>
      <c r="M668" s="5" t="s">
        <v>3481</v>
      </c>
      <c r="N668" s="5" t="s">
        <v>3382</v>
      </c>
      <c r="O668" s="5" t="s">
        <v>236</v>
      </c>
      <c r="P668" s="5" t="s">
        <v>385</v>
      </c>
      <c r="Q668" s="5"/>
      <c r="R668" s="5" t="s">
        <v>3314</v>
      </c>
      <c r="S668" s="5"/>
      <c r="T668" s="105" t="s">
        <v>3254</v>
      </c>
      <c r="U668" s="105" t="s">
        <v>3254</v>
      </c>
    </row>
    <row r="669" spans="1:21" ht="45" customHeight="1">
      <c r="A669" s="80">
        <v>11221</v>
      </c>
      <c r="B669" s="5" t="s">
        <v>3219</v>
      </c>
      <c r="C669" s="5" t="s">
        <v>3219</v>
      </c>
      <c r="D669" s="5" t="s">
        <v>551</v>
      </c>
      <c r="E669" s="5" t="s">
        <v>552</v>
      </c>
      <c r="F669" s="5" t="s">
        <v>2383</v>
      </c>
      <c r="G669" s="5" t="s">
        <v>2383</v>
      </c>
      <c r="H669" s="7" t="s">
        <v>553</v>
      </c>
      <c r="I669" s="7" t="s">
        <v>483</v>
      </c>
      <c r="J669" s="7"/>
      <c r="K669" s="41">
        <v>4000000</v>
      </c>
      <c r="L669" s="41">
        <f t="shared" si="28"/>
        <v>5920977.139673378</v>
      </c>
      <c r="M669" s="5" t="s">
        <v>3481</v>
      </c>
      <c r="N669" s="5" t="s">
        <v>3382</v>
      </c>
      <c r="O669" s="5" t="s">
        <v>3348</v>
      </c>
      <c r="P669" s="5" t="s">
        <v>386</v>
      </c>
      <c r="Q669" s="5"/>
      <c r="R669" s="5" t="s">
        <v>3258</v>
      </c>
      <c r="S669" s="5"/>
      <c r="T669" s="105"/>
      <c r="U669" s="105" t="s">
        <v>3254</v>
      </c>
    </row>
    <row r="670" spans="1:21" ht="45" customHeight="1">
      <c r="A670" s="80">
        <v>11222</v>
      </c>
      <c r="B670" s="5" t="s">
        <v>3219</v>
      </c>
      <c r="C670" s="5" t="s">
        <v>2288</v>
      </c>
      <c r="D670" s="5" t="s">
        <v>489</v>
      </c>
      <c r="E670" s="5" t="s">
        <v>490</v>
      </c>
      <c r="F670" s="5" t="s">
        <v>3218</v>
      </c>
      <c r="G670" s="5" t="s">
        <v>491</v>
      </c>
      <c r="H670" s="7" t="s">
        <v>492</v>
      </c>
      <c r="I670" s="7" t="s">
        <v>493</v>
      </c>
      <c r="J670" s="7"/>
      <c r="K670" s="90">
        <v>5000000</v>
      </c>
      <c r="L670" s="41">
        <f t="shared" si="28"/>
        <v>7401221.424591723</v>
      </c>
      <c r="M670" s="5" t="s">
        <v>3481</v>
      </c>
      <c r="N670" s="5" t="s">
        <v>3382</v>
      </c>
      <c r="O670" s="5" t="s">
        <v>2498</v>
      </c>
      <c r="P670" s="5" t="s">
        <v>385</v>
      </c>
      <c r="Q670" s="5"/>
      <c r="R670" s="5" t="s">
        <v>3312</v>
      </c>
      <c r="S670" s="5"/>
      <c r="T670" s="105"/>
      <c r="U670" s="105"/>
    </row>
    <row r="671" spans="1:21" ht="45" customHeight="1">
      <c r="A671" s="80">
        <v>11223</v>
      </c>
      <c r="B671" s="5" t="s">
        <v>3219</v>
      </c>
      <c r="C671" s="5" t="s">
        <v>131</v>
      </c>
      <c r="D671" s="5" t="s">
        <v>494</v>
      </c>
      <c r="E671" s="5" t="s">
        <v>1266</v>
      </c>
      <c r="F671" s="5" t="s">
        <v>495</v>
      </c>
      <c r="G671" s="5" t="s">
        <v>3174</v>
      </c>
      <c r="H671" s="7" t="s">
        <v>496</v>
      </c>
      <c r="I671" s="7" t="s">
        <v>497</v>
      </c>
      <c r="J671" s="7"/>
      <c r="K671" s="90">
        <v>5000000</v>
      </c>
      <c r="L671" s="41">
        <f t="shared" si="28"/>
        <v>7401221.424591723</v>
      </c>
      <c r="M671" s="5" t="s">
        <v>3481</v>
      </c>
      <c r="N671" s="5" t="s">
        <v>3382</v>
      </c>
      <c r="O671" s="5" t="s">
        <v>3089</v>
      </c>
      <c r="P671" s="5" t="s">
        <v>385</v>
      </c>
      <c r="Q671" s="5"/>
      <c r="R671" s="5" t="s">
        <v>3314</v>
      </c>
      <c r="S671" s="5"/>
      <c r="T671" s="105" t="s">
        <v>3254</v>
      </c>
      <c r="U671" s="105" t="s">
        <v>3254</v>
      </c>
    </row>
    <row r="672" spans="1:21" ht="45" customHeight="1">
      <c r="A672" s="80">
        <v>11224</v>
      </c>
      <c r="B672" s="5" t="s">
        <v>3219</v>
      </c>
      <c r="C672" s="5" t="s">
        <v>3219</v>
      </c>
      <c r="D672" s="5" t="s">
        <v>498</v>
      </c>
      <c r="E672" s="5" t="s">
        <v>572</v>
      </c>
      <c r="F672" s="5" t="s">
        <v>499</v>
      </c>
      <c r="G672" s="5" t="s">
        <v>3119</v>
      </c>
      <c r="H672" s="7" t="s">
        <v>500</v>
      </c>
      <c r="I672" s="7" t="s">
        <v>501</v>
      </c>
      <c r="J672" s="7"/>
      <c r="K672" s="90">
        <v>10000000</v>
      </c>
      <c r="L672" s="41">
        <f t="shared" si="28"/>
        <v>14802442.849183446</v>
      </c>
      <c r="M672" s="5" t="s">
        <v>3481</v>
      </c>
      <c r="N672" s="5" t="s">
        <v>3382</v>
      </c>
      <c r="O672" s="5" t="s">
        <v>3013</v>
      </c>
      <c r="P672" s="5" t="s">
        <v>385</v>
      </c>
      <c r="Q672" s="5"/>
      <c r="R672" s="5" t="s">
        <v>3314</v>
      </c>
      <c r="S672" s="5"/>
      <c r="T672" s="105"/>
      <c r="U672" s="105"/>
    </row>
    <row r="673" spans="1:21" ht="45" customHeight="1">
      <c r="A673" s="80">
        <v>11225</v>
      </c>
      <c r="B673" s="5" t="s">
        <v>3219</v>
      </c>
      <c r="C673" s="5" t="s">
        <v>3219</v>
      </c>
      <c r="D673" s="5" t="s">
        <v>502</v>
      </c>
      <c r="E673" s="5" t="s">
        <v>503</v>
      </c>
      <c r="F673" s="5" t="s">
        <v>504</v>
      </c>
      <c r="G673" s="5" t="s">
        <v>2383</v>
      </c>
      <c r="H673" s="7" t="s">
        <v>505</v>
      </c>
      <c r="I673" s="7" t="s">
        <v>506</v>
      </c>
      <c r="J673" s="7"/>
      <c r="K673" s="90">
        <v>4000000</v>
      </c>
      <c r="L673" s="41">
        <f t="shared" si="28"/>
        <v>5920977.139673378</v>
      </c>
      <c r="M673" s="5" t="s">
        <v>3481</v>
      </c>
      <c r="N673" s="5" t="s">
        <v>3382</v>
      </c>
      <c r="O673" s="5" t="s">
        <v>3089</v>
      </c>
      <c r="P673" s="5" t="s">
        <v>386</v>
      </c>
      <c r="Q673" s="5"/>
      <c r="R673" s="5" t="s">
        <v>3314</v>
      </c>
      <c r="S673" s="5"/>
      <c r="T673" s="105" t="s">
        <v>3254</v>
      </c>
      <c r="U673" s="105" t="s">
        <v>3254</v>
      </c>
    </row>
    <row r="674" spans="1:21" ht="45" customHeight="1">
      <c r="A674" s="80">
        <v>11226</v>
      </c>
      <c r="B674" s="5" t="s">
        <v>3219</v>
      </c>
      <c r="C674" s="5" t="s">
        <v>3219</v>
      </c>
      <c r="D674" s="5" t="s">
        <v>2785</v>
      </c>
      <c r="E674" s="5" t="s">
        <v>552</v>
      </c>
      <c r="F674" s="5"/>
      <c r="G674" s="5" t="s">
        <v>507</v>
      </c>
      <c r="H674" s="7" t="s">
        <v>508</v>
      </c>
      <c r="I674" s="7" t="s">
        <v>509</v>
      </c>
      <c r="J674" s="7"/>
      <c r="K674" s="90">
        <v>5000000</v>
      </c>
      <c r="L674" s="41">
        <f t="shared" si="28"/>
        <v>7401221.424591723</v>
      </c>
      <c r="M674" s="5" t="s">
        <v>3481</v>
      </c>
      <c r="N674" s="5" t="s">
        <v>3382</v>
      </c>
      <c r="O674" s="5" t="s">
        <v>2383</v>
      </c>
      <c r="P674" s="5" t="s">
        <v>386</v>
      </c>
      <c r="Q674" s="5"/>
      <c r="R674" s="5" t="s">
        <v>3347</v>
      </c>
      <c r="S674" s="5"/>
      <c r="T674" s="105" t="s">
        <v>3254</v>
      </c>
      <c r="U674" s="105"/>
    </row>
    <row r="675" spans="1:21" ht="45" customHeight="1">
      <c r="A675" s="80">
        <v>11227</v>
      </c>
      <c r="B675" s="5" t="s">
        <v>3219</v>
      </c>
      <c r="C675" s="5" t="s">
        <v>3219</v>
      </c>
      <c r="D675" s="5" t="s">
        <v>510</v>
      </c>
      <c r="E675" s="5" t="s">
        <v>552</v>
      </c>
      <c r="F675" s="5"/>
      <c r="G675" s="5" t="s">
        <v>527</v>
      </c>
      <c r="H675" s="7" t="s">
        <v>511</v>
      </c>
      <c r="I675" s="7" t="s">
        <v>512</v>
      </c>
      <c r="J675" s="7"/>
      <c r="K675" s="90">
        <v>5000000</v>
      </c>
      <c r="L675" s="41">
        <f t="shared" si="28"/>
        <v>7401221.424591723</v>
      </c>
      <c r="M675" s="5" t="s">
        <v>3481</v>
      </c>
      <c r="N675" s="5" t="s">
        <v>3382</v>
      </c>
      <c r="O675" s="5" t="s">
        <v>2383</v>
      </c>
      <c r="P675" s="5" t="s">
        <v>386</v>
      </c>
      <c r="Q675" s="5"/>
      <c r="R675" s="5" t="s">
        <v>3431</v>
      </c>
      <c r="S675" s="5"/>
      <c r="T675" s="105" t="s">
        <v>3254</v>
      </c>
      <c r="U675" s="105" t="s">
        <v>3254</v>
      </c>
    </row>
    <row r="676" spans="1:21" ht="45" customHeight="1">
      <c r="A676" s="80">
        <v>11228</v>
      </c>
      <c r="B676" s="5" t="s">
        <v>3219</v>
      </c>
      <c r="C676" s="5" t="s">
        <v>513</v>
      </c>
      <c r="D676" s="5" t="s">
        <v>514</v>
      </c>
      <c r="E676" s="5" t="s">
        <v>572</v>
      </c>
      <c r="F676" s="5" t="s">
        <v>3009</v>
      </c>
      <c r="G676" s="5"/>
      <c r="H676" s="7" t="s">
        <v>515</v>
      </c>
      <c r="I676" s="5" t="s">
        <v>516</v>
      </c>
      <c r="J676" s="5"/>
      <c r="K676" s="90">
        <v>1000000</v>
      </c>
      <c r="L676" s="41">
        <f t="shared" si="28"/>
        <v>1480244.2849183446</v>
      </c>
      <c r="M676" s="5" t="s">
        <v>3481</v>
      </c>
      <c r="N676" s="5" t="s">
        <v>3382</v>
      </c>
      <c r="O676" s="5" t="s">
        <v>3089</v>
      </c>
      <c r="P676" s="5" t="s">
        <v>386</v>
      </c>
      <c r="Q676" s="5"/>
      <c r="R676" s="5" t="s">
        <v>3431</v>
      </c>
      <c r="S676" s="5"/>
      <c r="T676" s="105"/>
      <c r="U676" s="105" t="s">
        <v>3254</v>
      </c>
    </row>
    <row r="677" spans="1:21" ht="45" customHeight="1">
      <c r="A677" s="80">
        <v>11229</v>
      </c>
      <c r="B677" s="5" t="s">
        <v>542</v>
      </c>
      <c r="C677" s="5" t="s">
        <v>3219</v>
      </c>
      <c r="D677" s="5" t="s">
        <v>543</v>
      </c>
      <c r="E677" s="5" t="s">
        <v>692</v>
      </c>
      <c r="F677" s="5" t="s">
        <v>544</v>
      </c>
      <c r="G677" s="5" t="s">
        <v>3174</v>
      </c>
      <c r="H677" s="7" t="s">
        <v>545</v>
      </c>
      <c r="I677" s="7" t="s">
        <v>546</v>
      </c>
      <c r="J677" s="7"/>
      <c r="K677" s="41">
        <v>12000000</v>
      </c>
      <c r="L677" s="41">
        <f t="shared" si="28"/>
        <v>17762931.419020135</v>
      </c>
      <c r="M677" s="5" t="s">
        <v>3481</v>
      </c>
      <c r="N677" s="5" t="s">
        <v>3382</v>
      </c>
      <c r="O677" s="5" t="s">
        <v>304</v>
      </c>
      <c r="P677" s="5" t="s">
        <v>385</v>
      </c>
      <c r="Q677" s="5"/>
      <c r="R677" s="5" t="s">
        <v>3314</v>
      </c>
      <c r="S677" s="5"/>
      <c r="T677" s="105" t="s">
        <v>3254</v>
      </c>
      <c r="U677" s="105"/>
    </row>
    <row r="678" spans="1:21" ht="45" customHeight="1">
      <c r="A678" s="80">
        <v>11230</v>
      </c>
      <c r="B678" s="5" t="s">
        <v>2288</v>
      </c>
      <c r="C678" s="5"/>
      <c r="D678" s="6" t="s">
        <v>1552</v>
      </c>
      <c r="E678" s="5"/>
      <c r="F678" s="5"/>
      <c r="G678" s="5"/>
      <c r="H678" s="7" t="s">
        <v>1553</v>
      </c>
      <c r="I678" s="7" t="s">
        <v>1554</v>
      </c>
      <c r="J678" s="7"/>
      <c r="K678" s="41">
        <v>15000000</v>
      </c>
      <c r="L678" s="41">
        <f t="shared" si="28"/>
        <v>22203664.273775168</v>
      </c>
      <c r="M678" s="10" t="s">
        <v>3481</v>
      </c>
      <c r="N678" s="5" t="s">
        <v>3382</v>
      </c>
      <c r="O678" s="5" t="s">
        <v>3348</v>
      </c>
      <c r="P678" s="5" t="s">
        <v>385</v>
      </c>
      <c r="Q678" s="5"/>
      <c r="R678" s="5" t="s">
        <v>3312</v>
      </c>
      <c r="S678" s="5"/>
      <c r="T678" s="105" t="s">
        <v>3254</v>
      </c>
      <c r="U678" s="105"/>
    </row>
    <row r="679" spans="1:21" ht="45" customHeight="1">
      <c r="A679" s="80">
        <v>11231</v>
      </c>
      <c r="B679" s="5" t="s">
        <v>1393</v>
      </c>
      <c r="C679" s="5" t="s">
        <v>3220</v>
      </c>
      <c r="D679" s="5" t="s">
        <v>2808</v>
      </c>
      <c r="E679" s="5" t="s">
        <v>2809</v>
      </c>
      <c r="F679" s="5" t="s">
        <v>2810</v>
      </c>
      <c r="G679" s="5" t="s">
        <v>3175</v>
      </c>
      <c r="H679" s="5" t="s">
        <v>2806</v>
      </c>
      <c r="I679" s="16" t="s">
        <v>2811</v>
      </c>
      <c r="J679" s="5"/>
      <c r="K679" s="92">
        <v>2500000</v>
      </c>
      <c r="L679" s="41">
        <f t="shared" si="28"/>
        <v>3700610.7122958614</v>
      </c>
      <c r="M679" s="5" t="s">
        <v>3481</v>
      </c>
      <c r="N679" s="5" t="s">
        <v>3382</v>
      </c>
      <c r="O679" s="5" t="s">
        <v>3310</v>
      </c>
      <c r="P679" s="5" t="s">
        <v>385</v>
      </c>
      <c r="Q679" s="5"/>
      <c r="R679" s="5" t="s">
        <v>3314</v>
      </c>
      <c r="S679" s="5"/>
      <c r="T679" s="105"/>
      <c r="U679" s="105" t="s">
        <v>3254</v>
      </c>
    </row>
    <row r="680" spans="1:21" ht="45" customHeight="1">
      <c r="A680" s="80">
        <v>11232</v>
      </c>
      <c r="B680" s="5" t="s">
        <v>1393</v>
      </c>
      <c r="C680" s="5" t="s">
        <v>3220</v>
      </c>
      <c r="D680" s="5" t="s">
        <v>2812</v>
      </c>
      <c r="E680" s="5" t="s">
        <v>2813</v>
      </c>
      <c r="F680" s="5" t="s">
        <v>2804</v>
      </c>
      <c r="G680" s="5" t="s">
        <v>3175</v>
      </c>
      <c r="H680" s="5" t="s">
        <v>2806</v>
      </c>
      <c r="I680" s="16" t="s">
        <v>2814</v>
      </c>
      <c r="J680" s="5"/>
      <c r="K680" s="92">
        <v>5000000</v>
      </c>
      <c r="L680" s="41">
        <f t="shared" si="28"/>
        <v>7401221.424591723</v>
      </c>
      <c r="M680" s="5" t="s">
        <v>3481</v>
      </c>
      <c r="N680" s="5" t="s">
        <v>3382</v>
      </c>
      <c r="O680" s="5" t="s">
        <v>3310</v>
      </c>
      <c r="P680" s="5" t="s">
        <v>385</v>
      </c>
      <c r="Q680" s="5"/>
      <c r="R680" s="5" t="s">
        <v>3314</v>
      </c>
      <c r="S680" s="5"/>
      <c r="T680" s="105" t="s">
        <v>3254</v>
      </c>
      <c r="U680" s="105"/>
    </row>
    <row r="681" spans="1:21" ht="45" customHeight="1">
      <c r="A681" s="80">
        <v>11233</v>
      </c>
      <c r="B681" s="5" t="s">
        <v>3533</v>
      </c>
      <c r="C681" s="5" t="s">
        <v>3533</v>
      </c>
      <c r="D681" s="5" t="s">
        <v>1218</v>
      </c>
      <c r="E681" s="5" t="s">
        <v>1220</v>
      </c>
      <c r="F681" s="5" t="s">
        <v>1312</v>
      </c>
      <c r="G681" s="5" t="s">
        <v>1223</v>
      </c>
      <c r="H681" s="7" t="s">
        <v>2755</v>
      </c>
      <c r="I681" s="7" t="s">
        <v>1221</v>
      </c>
      <c r="J681" s="7"/>
      <c r="K681" s="41">
        <v>13576000</v>
      </c>
      <c r="L681" s="41">
        <f>K681*(1.04^18)</f>
        <v>27502485.012778964</v>
      </c>
      <c r="M681" s="5" t="s">
        <v>3482</v>
      </c>
      <c r="N681" s="5" t="s">
        <v>3382</v>
      </c>
      <c r="O681" s="5" t="s">
        <v>2498</v>
      </c>
      <c r="P681" s="5" t="s">
        <v>385</v>
      </c>
      <c r="Q681" s="5"/>
      <c r="R681" s="5" t="s">
        <v>3314</v>
      </c>
      <c r="S681" s="5"/>
      <c r="T681" s="105" t="s">
        <v>3254</v>
      </c>
      <c r="U681" s="105" t="s">
        <v>3254</v>
      </c>
    </row>
    <row r="682" spans="1:21" ht="45" customHeight="1">
      <c r="A682" s="80">
        <v>11234</v>
      </c>
      <c r="B682" s="5" t="s">
        <v>3533</v>
      </c>
      <c r="C682" s="5" t="s">
        <v>3533</v>
      </c>
      <c r="D682" s="5" t="s">
        <v>1218</v>
      </c>
      <c r="E682" s="5" t="s">
        <v>1224</v>
      </c>
      <c r="F682" s="5" t="s">
        <v>1305</v>
      </c>
      <c r="G682" s="5" t="s">
        <v>1223</v>
      </c>
      <c r="H682" s="7" t="s">
        <v>2755</v>
      </c>
      <c r="I682" s="7" t="s">
        <v>1221</v>
      </c>
      <c r="J682" s="7"/>
      <c r="K682" s="41">
        <v>19096000</v>
      </c>
      <c r="L682" s="41">
        <f>K682*(1.04^18)</f>
        <v>38684992.17766847</v>
      </c>
      <c r="M682" s="5" t="s">
        <v>3482</v>
      </c>
      <c r="N682" s="5" t="s">
        <v>3382</v>
      </c>
      <c r="O682" s="5" t="s">
        <v>3276</v>
      </c>
      <c r="P682" s="5" t="s">
        <v>385</v>
      </c>
      <c r="Q682" s="5"/>
      <c r="R682" s="5" t="s">
        <v>3314</v>
      </c>
      <c r="S682" s="5"/>
      <c r="T682" s="105" t="s">
        <v>3254</v>
      </c>
      <c r="U682" s="105" t="s">
        <v>3254</v>
      </c>
    </row>
    <row r="683" spans="1:21" ht="45" customHeight="1">
      <c r="A683" s="80">
        <v>11235</v>
      </c>
      <c r="B683" s="5" t="s">
        <v>3533</v>
      </c>
      <c r="C683" s="5" t="s">
        <v>3533</v>
      </c>
      <c r="D683" s="5" t="s">
        <v>1218</v>
      </c>
      <c r="E683" s="5" t="s">
        <v>1305</v>
      </c>
      <c r="F683" s="5" t="s">
        <v>1222</v>
      </c>
      <c r="G683" s="5" t="s">
        <v>3174</v>
      </c>
      <c r="H683" s="7" t="s">
        <v>2755</v>
      </c>
      <c r="I683" s="7" t="s">
        <v>1221</v>
      </c>
      <c r="J683" s="7"/>
      <c r="K683" s="41">
        <v>25673000</v>
      </c>
      <c r="L683" s="41">
        <f>K683*(1.04^18)</f>
        <v>52008787.39931308</v>
      </c>
      <c r="M683" s="5" t="s">
        <v>3482</v>
      </c>
      <c r="N683" s="5" t="s">
        <v>3382</v>
      </c>
      <c r="O683" s="5" t="s">
        <v>2498</v>
      </c>
      <c r="P683" s="5" t="s">
        <v>385</v>
      </c>
      <c r="Q683" s="5"/>
      <c r="R683" s="5" t="s">
        <v>3314</v>
      </c>
      <c r="S683" s="5"/>
      <c r="T683" s="105" t="s">
        <v>3254</v>
      </c>
      <c r="U683" s="105" t="s">
        <v>3254</v>
      </c>
    </row>
    <row r="684" spans="1:21" ht="45" customHeight="1">
      <c r="A684" s="80">
        <v>11236</v>
      </c>
      <c r="B684" s="5" t="s">
        <v>3533</v>
      </c>
      <c r="C684" s="5" t="s">
        <v>3533</v>
      </c>
      <c r="D684" s="5" t="s">
        <v>1234</v>
      </c>
      <c r="E684" s="5" t="s">
        <v>1235</v>
      </c>
      <c r="F684" s="5" t="s">
        <v>1236</v>
      </c>
      <c r="G684" s="5" t="s">
        <v>3174</v>
      </c>
      <c r="H684" s="7" t="s">
        <v>1237</v>
      </c>
      <c r="I684" s="7" t="s">
        <v>1238</v>
      </c>
      <c r="J684" s="7"/>
      <c r="K684" s="41">
        <v>4000000</v>
      </c>
      <c r="L684" s="41">
        <f aca="true" t="shared" si="29" ref="L684:L689">K684*(1.04^10)</f>
        <v>5920977.139673378</v>
      </c>
      <c r="M684" s="5" t="s">
        <v>3481</v>
      </c>
      <c r="N684" s="5" t="s">
        <v>3088</v>
      </c>
      <c r="O684" s="5" t="s">
        <v>3276</v>
      </c>
      <c r="P684" s="5" t="s">
        <v>385</v>
      </c>
      <c r="Q684" s="5"/>
      <c r="R684" s="5" t="s">
        <v>3314</v>
      </c>
      <c r="S684" s="5"/>
      <c r="T684" s="105" t="s">
        <v>3254</v>
      </c>
      <c r="U684" s="105"/>
    </row>
    <row r="685" spans="1:21" ht="45" customHeight="1">
      <c r="A685" s="80">
        <v>11237</v>
      </c>
      <c r="B685" s="5" t="s">
        <v>3533</v>
      </c>
      <c r="C685" s="5" t="s">
        <v>3533</v>
      </c>
      <c r="D685" s="5" t="s">
        <v>1239</v>
      </c>
      <c r="E685" s="5" t="s">
        <v>1240</v>
      </c>
      <c r="F685" s="5" t="s">
        <v>1241</v>
      </c>
      <c r="G685" s="5" t="s">
        <v>3174</v>
      </c>
      <c r="H685" s="7" t="s">
        <v>1237</v>
      </c>
      <c r="I685" s="7" t="s">
        <v>1242</v>
      </c>
      <c r="J685" s="7"/>
      <c r="K685" s="41">
        <v>4000000</v>
      </c>
      <c r="L685" s="41">
        <f t="shared" si="29"/>
        <v>5920977.139673378</v>
      </c>
      <c r="M685" s="5" t="s">
        <v>3481</v>
      </c>
      <c r="N685" s="5" t="s">
        <v>3088</v>
      </c>
      <c r="O685" s="5" t="s">
        <v>3276</v>
      </c>
      <c r="P685" s="5" t="s">
        <v>385</v>
      </c>
      <c r="Q685" s="5"/>
      <c r="R685" s="5" t="s">
        <v>3314</v>
      </c>
      <c r="S685" s="5"/>
      <c r="T685" s="105" t="s">
        <v>3254</v>
      </c>
      <c r="U685" s="105"/>
    </row>
    <row r="686" spans="1:21" ht="45" customHeight="1">
      <c r="A686" s="80">
        <v>11238</v>
      </c>
      <c r="B686" s="5" t="s">
        <v>3533</v>
      </c>
      <c r="C686" s="5" t="s">
        <v>3533</v>
      </c>
      <c r="D686" s="5" t="s">
        <v>1170</v>
      </c>
      <c r="E686" s="5" t="s">
        <v>1171</v>
      </c>
      <c r="F686" s="5"/>
      <c r="G686" s="5" t="s">
        <v>1172</v>
      </c>
      <c r="H686" s="7" t="s">
        <v>1173</v>
      </c>
      <c r="I686" s="7" t="s">
        <v>1174</v>
      </c>
      <c r="J686" s="7"/>
      <c r="K686" s="41">
        <v>10000000</v>
      </c>
      <c r="L686" s="41">
        <f t="shared" si="29"/>
        <v>14802442.849183446</v>
      </c>
      <c r="M686" s="5" t="s">
        <v>3481</v>
      </c>
      <c r="N686" s="5" t="s">
        <v>3088</v>
      </c>
      <c r="O686" s="5" t="s">
        <v>3089</v>
      </c>
      <c r="P686" s="5" t="s">
        <v>386</v>
      </c>
      <c r="Q686" s="5"/>
      <c r="R686" s="5" t="s">
        <v>3314</v>
      </c>
      <c r="S686" s="5"/>
      <c r="T686" s="105" t="s">
        <v>3254</v>
      </c>
      <c r="U686" s="105"/>
    </row>
    <row r="687" spans="1:21" ht="45" customHeight="1">
      <c r="A687" s="80">
        <v>11239</v>
      </c>
      <c r="B687" s="5" t="s">
        <v>1202</v>
      </c>
      <c r="C687" s="5" t="s">
        <v>1202</v>
      </c>
      <c r="D687" s="5" t="s">
        <v>1155</v>
      </c>
      <c r="E687" s="5" t="s">
        <v>1156</v>
      </c>
      <c r="F687" s="5" t="s">
        <v>1121</v>
      </c>
      <c r="G687" s="5" t="s">
        <v>1157</v>
      </c>
      <c r="H687" s="7" t="s">
        <v>1158</v>
      </c>
      <c r="I687" s="7" t="s">
        <v>1159</v>
      </c>
      <c r="J687" s="7"/>
      <c r="K687" s="90">
        <v>16000000</v>
      </c>
      <c r="L687" s="41">
        <f t="shared" si="29"/>
        <v>23683908.558693513</v>
      </c>
      <c r="M687" s="5" t="s">
        <v>3481</v>
      </c>
      <c r="N687" s="5" t="s">
        <v>3088</v>
      </c>
      <c r="O687" s="5" t="s">
        <v>2498</v>
      </c>
      <c r="P687" s="5" t="s">
        <v>385</v>
      </c>
      <c r="Q687" s="5"/>
      <c r="R687" s="5" t="s">
        <v>3314</v>
      </c>
      <c r="S687" s="5"/>
      <c r="T687" s="105" t="s">
        <v>3254</v>
      </c>
      <c r="U687" s="105"/>
    </row>
    <row r="688" spans="1:21" ht="45" customHeight="1">
      <c r="A688" s="80">
        <v>11240</v>
      </c>
      <c r="B688" s="5" t="s">
        <v>1202</v>
      </c>
      <c r="C688" s="5" t="s">
        <v>1202</v>
      </c>
      <c r="D688" s="5" t="s">
        <v>1160</v>
      </c>
      <c r="E688" s="5" t="s">
        <v>1161</v>
      </c>
      <c r="F688" s="5" t="s">
        <v>1204</v>
      </c>
      <c r="G688" s="5" t="s">
        <v>3174</v>
      </c>
      <c r="H688" s="7" t="s">
        <v>1162</v>
      </c>
      <c r="I688" s="7" t="s">
        <v>1088</v>
      </c>
      <c r="J688" s="7"/>
      <c r="K688" s="90">
        <v>1500000</v>
      </c>
      <c r="L688" s="41">
        <f t="shared" si="29"/>
        <v>2220366.427377517</v>
      </c>
      <c r="M688" s="5" t="s">
        <v>3481</v>
      </c>
      <c r="N688" s="5" t="s">
        <v>3088</v>
      </c>
      <c r="O688" s="5" t="s">
        <v>2498</v>
      </c>
      <c r="P688" s="5" t="s">
        <v>385</v>
      </c>
      <c r="Q688" s="5"/>
      <c r="R688" s="5" t="s">
        <v>3314</v>
      </c>
      <c r="S688" s="5"/>
      <c r="T688" s="105" t="s">
        <v>3254</v>
      </c>
      <c r="U688" s="105"/>
    </row>
    <row r="689" spans="1:21" ht="45" customHeight="1">
      <c r="A689" s="80">
        <v>11241</v>
      </c>
      <c r="B689" s="5" t="s">
        <v>1202</v>
      </c>
      <c r="C689" s="5" t="s">
        <v>1202</v>
      </c>
      <c r="D689" s="5" t="s">
        <v>1089</v>
      </c>
      <c r="E689" s="5" t="s">
        <v>1090</v>
      </c>
      <c r="F689" s="5" t="s">
        <v>1271</v>
      </c>
      <c r="G689" s="5" t="s">
        <v>3174</v>
      </c>
      <c r="H689" s="7" t="s">
        <v>1162</v>
      </c>
      <c r="I689" s="7" t="s">
        <v>1091</v>
      </c>
      <c r="J689" s="7"/>
      <c r="K689" s="90">
        <v>2000000</v>
      </c>
      <c r="L689" s="41">
        <f t="shared" si="29"/>
        <v>2960488.569836689</v>
      </c>
      <c r="M689" s="5" t="s">
        <v>3481</v>
      </c>
      <c r="N689" s="5" t="s">
        <v>3088</v>
      </c>
      <c r="O689" s="5" t="s">
        <v>3417</v>
      </c>
      <c r="P689" s="5" t="s">
        <v>385</v>
      </c>
      <c r="Q689" s="5"/>
      <c r="R689" s="5" t="s">
        <v>3314</v>
      </c>
      <c r="S689" s="5"/>
      <c r="T689" s="105"/>
      <c r="U689" s="105"/>
    </row>
    <row r="690" spans="1:21" ht="45" customHeight="1">
      <c r="A690" s="80">
        <v>11242</v>
      </c>
      <c r="B690" s="80" t="s">
        <v>3222</v>
      </c>
      <c r="C690" s="80" t="s">
        <v>3229</v>
      </c>
      <c r="D690" s="80" t="s">
        <v>2868</v>
      </c>
      <c r="E690" s="80" t="s">
        <v>3572</v>
      </c>
      <c r="F690" s="80" t="s">
        <v>3573</v>
      </c>
      <c r="G690" s="80" t="s">
        <v>3348</v>
      </c>
      <c r="H690" s="81" t="s">
        <v>2869</v>
      </c>
      <c r="I690" s="81" t="s">
        <v>2870</v>
      </c>
      <c r="J690" s="81"/>
      <c r="K690" s="41">
        <v>20000000</v>
      </c>
      <c r="L690" s="41">
        <f>K690*(1.04^18)</f>
        <v>40516330.30757066</v>
      </c>
      <c r="M690" s="80" t="s">
        <v>3482</v>
      </c>
      <c r="N690" s="80" t="s">
        <v>3382</v>
      </c>
      <c r="O690" s="80" t="s">
        <v>3089</v>
      </c>
      <c r="P690" s="5" t="s">
        <v>385</v>
      </c>
      <c r="Q690" s="5"/>
      <c r="R690" s="5" t="s">
        <v>3313</v>
      </c>
      <c r="S690" s="5"/>
      <c r="T690" s="105" t="s">
        <v>3254</v>
      </c>
      <c r="U690" s="105"/>
    </row>
    <row r="691" spans="1:21" ht="45" customHeight="1">
      <c r="A691" s="80">
        <v>11243</v>
      </c>
      <c r="B691" s="5" t="s">
        <v>3223</v>
      </c>
      <c r="C691" s="5" t="s">
        <v>3533</v>
      </c>
      <c r="D691" s="5" t="s">
        <v>3534</v>
      </c>
      <c r="E691" s="5" t="s">
        <v>3579</v>
      </c>
      <c r="F691" s="5" t="s">
        <v>3516</v>
      </c>
      <c r="G691" s="80" t="s">
        <v>3174</v>
      </c>
      <c r="H691" s="7" t="s">
        <v>381</v>
      </c>
      <c r="I691" s="7" t="s">
        <v>382</v>
      </c>
      <c r="J691" s="7"/>
      <c r="K691" s="41">
        <v>3200000</v>
      </c>
      <c r="L691" s="41">
        <f>K691*(1.04^10)</f>
        <v>4736781.711738703</v>
      </c>
      <c r="M691" s="5" t="s">
        <v>3481</v>
      </c>
      <c r="N691" s="5" t="s">
        <v>3382</v>
      </c>
      <c r="O691" s="5" t="s">
        <v>369</v>
      </c>
      <c r="P691" s="5" t="s">
        <v>385</v>
      </c>
      <c r="Q691" s="5"/>
      <c r="R691" s="5" t="s">
        <v>3314</v>
      </c>
      <c r="S691" s="5"/>
      <c r="T691" s="105"/>
      <c r="U691" s="105"/>
    </row>
    <row r="692" spans="1:21" ht="45" customHeight="1">
      <c r="A692" s="5">
        <v>11344</v>
      </c>
      <c r="B692" s="5" t="s">
        <v>3225</v>
      </c>
      <c r="C692" s="5"/>
      <c r="D692" s="5" t="s">
        <v>213</v>
      </c>
      <c r="E692" s="5"/>
      <c r="F692" s="5"/>
      <c r="G692" s="5"/>
      <c r="H692" s="5"/>
      <c r="I692" s="5"/>
      <c r="J692" s="5"/>
      <c r="K692" s="77">
        <v>75000000</v>
      </c>
      <c r="L692" s="41">
        <f>K692*(1.04^28)</f>
        <v>224902748.93867022</v>
      </c>
      <c r="M692" s="5" t="s">
        <v>3483</v>
      </c>
      <c r="N692" s="5" t="s">
        <v>3088</v>
      </c>
      <c r="O692" s="5" t="s">
        <v>2383</v>
      </c>
      <c r="P692" s="5" t="s">
        <v>385</v>
      </c>
      <c r="Q692" s="5"/>
      <c r="R692" s="5" t="s">
        <v>3258</v>
      </c>
      <c r="S692" s="5" t="s">
        <v>3347</v>
      </c>
      <c r="T692" s="105" t="s">
        <v>3254</v>
      </c>
      <c r="U692" s="105"/>
    </row>
    <row r="693" spans="1:21" ht="45" customHeight="1">
      <c r="A693" s="80">
        <v>11345</v>
      </c>
      <c r="B693" s="5" t="s">
        <v>3200</v>
      </c>
      <c r="C693" s="5"/>
      <c r="D693" s="5" t="s">
        <v>96</v>
      </c>
      <c r="E693" s="5" t="s">
        <v>2112</v>
      </c>
      <c r="F693" s="17" t="s">
        <v>2113</v>
      </c>
      <c r="G693" s="5" t="s">
        <v>3175</v>
      </c>
      <c r="H693" s="7"/>
      <c r="I693" s="15" t="s">
        <v>97</v>
      </c>
      <c r="J693" s="15"/>
      <c r="K693" s="41">
        <v>2374408</v>
      </c>
      <c r="L693" s="41">
        <f>K693*(1.04^28)</f>
        <v>7120145.150692934</v>
      </c>
      <c r="M693" s="5" t="s">
        <v>3483</v>
      </c>
      <c r="N693" s="80" t="s">
        <v>3382</v>
      </c>
      <c r="O693" s="5" t="s">
        <v>304</v>
      </c>
      <c r="P693" s="5" t="s">
        <v>386</v>
      </c>
      <c r="Q693" s="5"/>
      <c r="R693" s="5" t="s">
        <v>3258</v>
      </c>
      <c r="S693" s="5" t="s">
        <v>3347</v>
      </c>
      <c r="T693" s="105"/>
      <c r="U693" s="105"/>
    </row>
    <row r="694" spans="1:21" ht="45" customHeight="1">
      <c r="A694" s="80">
        <v>11346</v>
      </c>
      <c r="B694" s="80" t="s">
        <v>3209</v>
      </c>
      <c r="C694" s="80" t="s">
        <v>3162</v>
      </c>
      <c r="D694" s="80" t="s">
        <v>105</v>
      </c>
      <c r="E694" s="80" t="s">
        <v>3036</v>
      </c>
      <c r="F694" s="80" t="s">
        <v>106</v>
      </c>
      <c r="G694" s="80" t="s">
        <v>3172</v>
      </c>
      <c r="H694" s="81" t="s">
        <v>3400</v>
      </c>
      <c r="I694" s="81" t="s">
        <v>108</v>
      </c>
      <c r="J694" s="81"/>
      <c r="K694" s="41">
        <v>15600000</v>
      </c>
      <c r="L694" s="41">
        <f aca="true" t="shared" si="30" ref="L694:L699">K694*(1.04^10)</f>
        <v>23091810.844726175</v>
      </c>
      <c r="M694" s="80" t="s">
        <v>3481</v>
      </c>
      <c r="N694" s="80" t="s">
        <v>3382</v>
      </c>
      <c r="O694" s="80" t="s">
        <v>298</v>
      </c>
      <c r="P694" s="80" t="s">
        <v>385</v>
      </c>
      <c r="Q694" s="80"/>
      <c r="R694" s="80" t="s">
        <v>3314</v>
      </c>
      <c r="S694" s="80" t="s">
        <v>3347</v>
      </c>
      <c r="T694" s="105" t="s">
        <v>3254</v>
      </c>
      <c r="U694" s="105"/>
    </row>
    <row r="695" spans="1:21" ht="45" customHeight="1">
      <c r="A695" s="80">
        <v>11347</v>
      </c>
      <c r="B695" s="5" t="s">
        <v>3197</v>
      </c>
      <c r="C695" s="5" t="s">
        <v>3197</v>
      </c>
      <c r="D695" s="5" t="s">
        <v>109</v>
      </c>
      <c r="E695" s="5" t="s">
        <v>110</v>
      </c>
      <c r="F695" s="5" t="s">
        <v>3129</v>
      </c>
      <c r="G695" s="80" t="s">
        <v>111</v>
      </c>
      <c r="H695" s="14" t="s">
        <v>3101</v>
      </c>
      <c r="I695" s="5" t="s">
        <v>18</v>
      </c>
      <c r="J695" s="58"/>
      <c r="K695" s="83">
        <v>6000000</v>
      </c>
      <c r="L695" s="41">
        <f t="shared" si="30"/>
        <v>8881465.709510067</v>
      </c>
      <c r="M695" s="62" t="s">
        <v>3481</v>
      </c>
      <c r="N695" s="80" t="s">
        <v>3382</v>
      </c>
      <c r="O695" s="80" t="s">
        <v>3310</v>
      </c>
      <c r="P695" s="80" t="s">
        <v>385</v>
      </c>
      <c r="Q695" s="80" t="s">
        <v>3258</v>
      </c>
      <c r="R695" s="80" t="s">
        <v>3347</v>
      </c>
      <c r="S695" s="58"/>
      <c r="T695" s="105" t="s">
        <v>3254</v>
      </c>
      <c r="U695" s="105" t="s">
        <v>3254</v>
      </c>
    </row>
    <row r="696" spans="1:21" ht="45" customHeight="1">
      <c r="A696" s="80">
        <v>11348</v>
      </c>
      <c r="B696" s="5" t="s">
        <v>3197</v>
      </c>
      <c r="C696" s="5" t="s">
        <v>3197</v>
      </c>
      <c r="D696" s="64" t="s">
        <v>112</v>
      </c>
      <c r="E696" s="58" t="s">
        <v>113</v>
      </c>
      <c r="F696" s="58" t="s">
        <v>114</v>
      </c>
      <c r="G696" s="80" t="s">
        <v>111</v>
      </c>
      <c r="H696" s="13" t="s">
        <v>3101</v>
      </c>
      <c r="I696" s="65" t="s">
        <v>115</v>
      </c>
      <c r="J696" s="58"/>
      <c r="K696" s="95">
        <v>1895000</v>
      </c>
      <c r="L696" s="41">
        <f t="shared" si="30"/>
        <v>2805062.919920263</v>
      </c>
      <c r="M696" s="62" t="s">
        <v>3481</v>
      </c>
      <c r="N696" s="80" t="s">
        <v>3382</v>
      </c>
      <c r="O696" s="5" t="s">
        <v>304</v>
      </c>
      <c r="P696" s="80" t="s">
        <v>386</v>
      </c>
      <c r="Q696" s="80" t="s">
        <v>3258</v>
      </c>
      <c r="R696" s="80" t="s">
        <v>3347</v>
      </c>
      <c r="S696" s="58"/>
      <c r="T696" s="105"/>
      <c r="U696" s="105"/>
    </row>
    <row r="697" spans="1:21" ht="45" customHeight="1">
      <c r="A697" s="80">
        <v>11349</v>
      </c>
      <c r="B697" s="5" t="s">
        <v>3197</v>
      </c>
      <c r="C697" s="16" t="s">
        <v>3229</v>
      </c>
      <c r="D697" s="80" t="s">
        <v>116</v>
      </c>
      <c r="E697" s="80" t="s">
        <v>117</v>
      </c>
      <c r="F697" s="80" t="s">
        <v>118</v>
      </c>
      <c r="G697" s="80" t="s">
        <v>3173</v>
      </c>
      <c r="H697" s="80" t="s">
        <v>119</v>
      </c>
      <c r="I697" s="5" t="s">
        <v>19</v>
      </c>
      <c r="J697" s="80"/>
      <c r="K697" s="83">
        <v>20000000</v>
      </c>
      <c r="L697" s="41">
        <f t="shared" si="30"/>
        <v>29604885.69836689</v>
      </c>
      <c r="M697" s="80" t="s">
        <v>3481</v>
      </c>
      <c r="N697" s="80" t="s">
        <v>3382</v>
      </c>
      <c r="O697" s="80" t="s">
        <v>3310</v>
      </c>
      <c r="P697" s="80" t="s">
        <v>385</v>
      </c>
      <c r="Q697" s="80" t="s">
        <v>3314</v>
      </c>
      <c r="R697" s="80" t="s">
        <v>3193</v>
      </c>
      <c r="S697" s="5"/>
      <c r="T697" s="105"/>
      <c r="U697" s="105"/>
    </row>
    <row r="698" spans="1:21" ht="45" customHeight="1">
      <c r="A698" s="80">
        <v>11350</v>
      </c>
      <c r="B698" s="5" t="s">
        <v>3197</v>
      </c>
      <c r="C698" s="16" t="s">
        <v>3229</v>
      </c>
      <c r="D698" s="80" t="s">
        <v>120</v>
      </c>
      <c r="E698" s="80" t="s">
        <v>110</v>
      </c>
      <c r="F698" s="80" t="s">
        <v>121</v>
      </c>
      <c r="G698" s="80" t="s">
        <v>3173</v>
      </c>
      <c r="H698" s="80" t="s">
        <v>3091</v>
      </c>
      <c r="I698" s="5" t="s">
        <v>48</v>
      </c>
      <c r="J698" s="80"/>
      <c r="K698" s="77">
        <v>5000000</v>
      </c>
      <c r="L698" s="41">
        <f t="shared" si="30"/>
        <v>7401221.424591723</v>
      </c>
      <c r="M698" s="80" t="s">
        <v>3481</v>
      </c>
      <c r="N698" s="80" t="s">
        <v>3382</v>
      </c>
      <c r="O698" s="80" t="s">
        <v>3310</v>
      </c>
      <c r="P698" s="80" t="s">
        <v>385</v>
      </c>
      <c r="Q698" s="80" t="s">
        <v>3314</v>
      </c>
      <c r="R698" s="80" t="s">
        <v>3193</v>
      </c>
      <c r="S698" s="5"/>
      <c r="T698" s="105"/>
      <c r="U698" s="105" t="s">
        <v>3254</v>
      </c>
    </row>
    <row r="699" spans="1:21" ht="45" customHeight="1">
      <c r="A699" s="80">
        <v>11352</v>
      </c>
      <c r="B699" s="72" t="s">
        <v>3304</v>
      </c>
      <c r="C699" s="72" t="s">
        <v>62</v>
      </c>
      <c r="D699" s="85" t="s">
        <v>63</v>
      </c>
      <c r="E699" s="72" t="s">
        <v>64</v>
      </c>
      <c r="F699" s="72" t="s">
        <v>65</v>
      </c>
      <c r="G699" s="72"/>
      <c r="H699" s="85" t="s">
        <v>66</v>
      </c>
      <c r="I699" s="85" t="s">
        <v>67</v>
      </c>
      <c r="J699" s="86">
        <v>11912000</v>
      </c>
      <c r="K699" s="96">
        <v>11912000</v>
      </c>
      <c r="L699" s="41">
        <f t="shared" si="30"/>
        <v>17632669.92194732</v>
      </c>
      <c r="M699" s="73" t="s">
        <v>3481</v>
      </c>
      <c r="N699" s="80" t="s">
        <v>3382</v>
      </c>
      <c r="O699" s="76" t="s">
        <v>3310</v>
      </c>
      <c r="P699" s="72"/>
      <c r="Q699" s="72"/>
      <c r="R699" s="72" t="s">
        <v>3193</v>
      </c>
      <c r="S699" s="72"/>
      <c r="T699" s="105" t="s">
        <v>3254</v>
      </c>
      <c r="U699" s="105" t="s">
        <v>3254</v>
      </c>
    </row>
    <row r="700" spans="1:21" ht="45" customHeight="1">
      <c r="A700" s="80">
        <v>11353</v>
      </c>
      <c r="B700" s="72" t="s">
        <v>3304</v>
      </c>
      <c r="C700" s="72" t="s">
        <v>68</v>
      </c>
      <c r="D700" s="85" t="s">
        <v>69</v>
      </c>
      <c r="E700" s="72" t="s">
        <v>70</v>
      </c>
      <c r="F700" s="72" t="s">
        <v>71</v>
      </c>
      <c r="G700" s="72"/>
      <c r="H700" s="85" t="s">
        <v>72</v>
      </c>
      <c r="I700" s="85" t="s">
        <v>73</v>
      </c>
      <c r="J700" s="86">
        <v>3000000</v>
      </c>
      <c r="K700" s="96">
        <v>3000000</v>
      </c>
      <c r="L700" s="41">
        <f>K700*(1.04^18)</f>
        <v>6077449.546135599</v>
      </c>
      <c r="M700" s="72" t="s">
        <v>3482</v>
      </c>
      <c r="N700" s="80" t="s">
        <v>3382</v>
      </c>
      <c r="O700" s="76" t="s">
        <v>3310</v>
      </c>
      <c r="P700" s="72"/>
      <c r="Q700" s="72"/>
      <c r="R700" s="72" t="s">
        <v>3193</v>
      </c>
      <c r="S700" s="72"/>
      <c r="T700" s="105" t="s">
        <v>3254</v>
      </c>
      <c r="U700" s="105" t="s">
        <v>3254</v>
      </c>
    </row>
    <row r="701" spans="1:21" ht="45" customHeight="1">
      <c r="A701" s="80">
        <v>11354</v>
      </c>
      <c r="B701" s="72" t="s">
        <v>3304</v>
      </c>
      <c r="C701" s="72" t="s">
        <v>61</v>
      </c>
      <c r="D701" s="85" t="s">
        <v>74</v>
      </c>
      <c r="E701" s="72" t="s">
        <v>71</v>
      </c>
      <c r="F701" s="72" t="s">
        <v>71</v>
      </c>
      <c r="G701" s="72"/>
      <c r="H701" s="85" t="s">
        <v>75</v>
      </c>
      <c r="I701" s="85" t="s">
        <v>76</v>
      </c>
      <c r="J701" s="86">
        <v>9500000</v>
      </c>
      <c r="K701" s="96">
        <v>9500000</v>
      </c>
      <c r="L701" s="41">
        <f>K701*(1.04^18)</f>
        <v>19245256.896096062</v>
      </c>
      <c r="M701" s="72" t="s">
        <v>3482</v>
      </c>
      <c r="N701" s="80" t="s">
        <v>3382</v>
      </c>
      <c r="O701" s="76" t="s">
        <v>3310</v>
      </c>
      <c r="P701" s="72"/>
      <c r="Q701" s="72"/>
      <c r="R701" s="72" t="s">
        <v>3193</v>
      </c>
      <c r="S701" s="72"/>
      <c r="T701" s="105"/>
      <c r="U701" s="105" t="s">
        <v>3254</v>
      </c>
    </row>
    <row r="702" spans="1:21" ht="45" customHeight="1">
      <c r="A702" s="80">
        <v>11355</v>
      </c>
      <c r="B702" s="72" t="s">
        <v>3304</v>
      </c>
      <c r="C702" s="72" t="s">
        <v>62</v>
      </c>
      <c r="D702" s="85" t="s">
        <v>77</v>
      </c>
      <c r="E702" s="72" t="s">
        <v>2273</v>
      </c>
      <c r="F702" s="72" t="s">
        <v>64</v>
      </c>
      <c r="G702" s="72"/>
      <c r="H702" s="85" t="s">
        <v>78</v>
      </c>
      <c r="I702" s="85" t="s">
        <v>79</v>
      </c>
      <c r="J702" s="86">
        <v>3000000</v>
      </c>
      <c r="K702" s="96">
        <v>3000000</v>
      </c>
      <c r="L702" s="41">
        <f>K702*(1.04^18)</f>
        <v>6077449.546135599</v>
      </c>
      <c r="M702" s="72" t="s">
        <v>3482</v>
      </c>
      <c r="N702" s="80" t="s">
        <v>3382</v>
      </c>
      <c r="O702" s="76" t="s">
        <v>308</v>
      </c>
      <c r="P702" s="72"/>
      <c r="Q702" s="72"/>
      <c r="R702" s="72" t="s">
        <v>3193</v>
      </c>
      <c r="S702" s="72"/>
      <c r="T702" s="105"/>
      <c r="U702" s="105" t="s">
        <v>3254</v>
      </c>
    </row>
    <row r="703" spans="1:180" s="63" customFormat="1" ht="45" customHeight="1">
      <c r="A703" s="70">
        <v>11356</v>
      </c>
      <c r="B703" s="99" t="s">
        <v>3304</v>
      </c>
      <c r="C703" s="99" t="s">
        <v>62</v>
      </c>
      <c r="D703" s="85" t="s">
        <v>80</v>
      </c>
      <c r="E703" s="72" t="s">
        <v>81</v>
      </c>
      <c r="F703" s="72" t="s">
        <v>82</v>
      </c>
      <c r="G703" s="72"/>
      <c r="H703" s="85" t="s">
        <v>83</v>
      </c>
      <c r="I703" s="85" t="s">
        <v>84</v>
      </c>
      <c r="J703" s="86">
        <v>25382000</v>
      </c>
      <c r="K703" s="96">
        <v>25382000</v>
      </c>
      <c r="L703" s="41">
        <f>K703*(1.04^18)</f>
        <v>51419274.793337926</v>
      </c>
      <c r="M703" s="72" t="s">
        <v>3482</v>
      </c>
      <c r="N703" s="80" t="s">
        <v>3382</v>
      </c>
      <c r="O703" s="76" t="s">
        <v>3310</v>
      </c>
      <c r="P703" s="72"/>
      <c r="Q703" s="72"/>
      <c r="R703" s="72" t="s">
        <v>3193</v>
      </c>
      <c r="S703" s="72"/>
      <c r="T703" s="105"/>
      <c r="U703" s="105"/>
      <c r="V703" s="5"/>
      <c r="W703" s="5"/>
      <c r="X703" s="5"/>
      <c r="Y703" s="5"/>
      <c r="Z703" s="11"/>
      <c r="AA703" s="11"/>
      <c r="AB703" s="80"/>
      <c r="AC703" s="11"/>
      <c r="AD703" s="11"/>
      <c r="AE703" s="67"/>
      <c r="AF703" s="5"/>
      <c r="AG703" s="5"/>
      <c r="AH703" s="5"/>
      <c r="AI703" s="58"/>
      <c r="AJ703" s="5"/>
      <c r="AK703" s="69"/>
      <c r="AL703" s="69"/>
      <c r="AM703" s="69"/>
      <c r="AN703" s="69"/>
      <c r="AO703" s="69"/>
      <c r="AP703" s="69"/>
      <c r="AQ703" s="69"/>
      <c r="AR703" s="69"/>
      <c r="AS703" s="69"/>
      <c r="AT703" s="69"/>
      <c r="AU703" s="69"/>
      <c r="AV703" s="69"/>
      <c r="AW703" s="69"/>
      <c r="AX703" s="69"/>
      <c r="AY703" s="69"/>
      <c r="AZ703" s="69"/>
      <c r="BA703" s="69"/>
      <c r="BB703" s="69"/>
      <c r="BC703" s="69"/>
      <c r="BD703" s="69"/>
      <c r="BE703" s="69"/>
      <c r="BF703" s="69"/>
      <c r="BG703" s="69"/>
      <c r="BH703" s="69"/>
      <c r="BI703" s="69"/>
      <c r="BJ703" s="69"/>
      <c r="BK703" s="69"/>
      <c r="BL703" s="69"/>
      <c r="BM703" s="69"/>
      <c r="BN703" s="69"/>
      <c r="BO703" s="69"/>
      <c r="BP703" s="69"/>
      <c r="BQ703" s="69"/>
      <c r="BR703" s="69"/>
      <c r="BS703" s="69"/>
      <c r="BT703" s="69"/>
      <c r="BU703" s="69"/>
      <c r="BV703" s="69"/>
      <c r="BW703" s="69"/>
      <c r="BX703" s="69"/>
      <c r="BY703" s="69"/>
      <c r="BZ703" s="69"/>
      <c r="CA703" s="69"/>
      <c r="CB703" s="69"/>
      <c r="CC703" s="69"/>
      <c r="CD703" s="69"/>
      <c r="CE703" s="69"/>
      <c r="CF703" s="69"/>
      <c r="CG703" s="69"/>
      <c r="CH703" s="69"/>
      <c r="CI703" s="69"/>
      <c r="CJ703" s="69"/>
      <c r="CK703" s="69"/>
      <c r="CL703" s="69"/>
      <c r="CM703" s="69"/>
      <c r="CN703" s="69"/>
      <c r="CO703" s="69"/>
      <c r="CP703" s="69"/>
      <c r="CQ703" s="69"/>
      <c r="CR703" s="69"/>
      <c r="CS703" s="69"/>
      <c r="CT703" s="69"/>
      <c r="CU703" s="69"/>
      <c r="CV703" s="69"/>
      <c r="CW703" s="69"/>
      <c r="CX703" s="69"/>
      <c r="CY703" s="69"/>
      <c r="CZ703" s="69"/>
      <c r="DA703" s="69"/>
      <c r="DB703" s="69"/>
      <c r="DC703" s="69"/>
      <c r="DD703" s="69"/>
      <c r="DE703" s="69"/>
      <c r="DF703" s="69"/>
      <c r="DG703" s="69"/>
      <c r="DH703" s="69"/>
      <c r="DI703" s="69"/>
      <c r="DJ703" s="69"/>
      <c r="DK703" s="69"/>
      <c r="DL703" s="69"/>
      <c r="DM703" s="69"/>
      <c r="DN703" s="69"/>
      <c r="DO703" s="69"/>
      <c r="DP703" s="69"/>
      <c r="DQ703" s="69"/>
      <c r="DR703" s="69"/>
      <c r="DS703" s="69"/>
      <c r="DT703" s="69"/>
      <c r="DU703" s="69"/>
      <c r="DV703" s="69"/>
      <c r="DW703" s="69"/>
      <c r="DX703" s="69"/>
      <c r="DY703" s="69"/>
      <c r="DZ703" s="69"/>
      <c r="EA703" s="69"/>
      <c r="EB703" s="69"/>
      <c r="EC703" s="69"/>
      <c r="ED703" s="69"/>
      <c r="EE703" s="69"/>
      <c r="EF703" s="69"/>
      <c r="EG703" s="69"/>
      <c r="EH703" s="69"/>
      <c r="EI703" s="69"/>
      <c r="EJ703" s="69"/>
      <c r="EK703" s="69"/>
      <c r="EL703" s="69"/>
      <c r="EM703" s="69"/>
      <c r="EN703" s="69"/>
      <c r="EO703" s="69"/>
      <c r="EP703" s="69"/>
      <c r="EQ703" s="69"/>
      <c r="ER703" s="69"/>
      <c r="ES703" s="69"/>
      <c r="ET703" s="69"/>
      <c r="EU703" s="69"/>
      <c r="EV703" s="69"/>
      <c r="EW703" s="69"/>
      <c r="EX703" s="69"/>
      <c r="EY703" s="69"/>
      <c r="EZ703" s="69"/>
      <c r="FA703" s="69"/>
      <c r="FB703" s="69"/>
      <c r="FC703" s="69"/>
      <c r="FD703" s="69"/>
      <c r="FE703" s="69"/>
      <c r="FF703" s="69"/>
      <c r="FG703" s="69"/>
      <c r="FH703" s="69"/>
      <c r="FI703" s="69"/>
      <c r="FJ703" s="69"/>
      <c r="FK703" s="69"/>
      <c r="FL703" s="69"/>
      <c r="FM703" s="69"/>
      <c r="FN703" s="69"/>
      <c r="FO703" s="69"/>
      <c r="FP703" s="69"/>
      <c r="FQ703" s="69"/>
      <c r="FR703" s="69"/>
      <c r="FS703" s="69"/>
      <c r="FT703" s="69"/>
      <c r="FU703" s="69"/>
      <c r="FV703" s="69"/>
      <c r="FW703" s="69"/>
      <c r="FX703" s="69"/>
    </row>
    <row r="704" spans="1:21" ht="45" customHeight="1">
      <c r="A704" s="80">
        <v>11357</v>
      </c>
      <c r="B704" s="72" t="s">
        <v>3304</v>
      </c>
      <c r="C704" s="72" t="s">
        <v>68</v>
      </c>
      <c r="D704" s="85" t="s">
        <v>37</v>
      </c>
      <c r="E704" s="72" t="s">
        <v>2324</v>
      </c>
      <c r="F704" s="72"/>
      <c r="G704" s="72"/>
      <c r="H704" s="74" t="s">
        <v>38</v>
      </c>
      <c r="I704" s="74" t="s">
        <v>39</v>
      </c>
      <c r="J704" s="75">
        <v>10000000</v>
      </c>
      <c r="K704" s="97">
        <v>10000000</v>
      </c>
      <c r="L704" s="41">
        <f>K704*(1.04^18)</f>
        <v>20258165.15378533</v>
      </c>
      <c r="M704" s="72" t="s">
        <v>3482</v>
      </c>
      <c r="N704" s="80" t="s">
        <v>3382</v>
      </c>
      <c r="O704" s="76" t="s">
        <v>308</v>
      </c>
      <c r="P704" s="72"/>
      <c r="Q704" s="72"/>
      <c r="R704" s="72" t="s">
        <v>3193</v>
      </c>
      <c r="S704" s="72"/>
      <c r="T704" s="105" t="s">
        <v>3254</v>
      </c>
      <c r="U704" s="105"/>
    </row>
    <row r="705" spans="1:21" ht="45" customHeight="1">
      <c r="A705" s="80">
        <v>10006</v>
      </c>
      <c r="B705" s="80" t="s">
        <v>3162</v>
      </c>
      <c r="C705" s="80" t="s">
        <v>3162</v>
      </c>
      <c r="D705" s="80" t="s">
        <v>3472</v>
      </c>
      <c r="E705" s="80" t="s">
        <v>3470</v>
      </c>
      <c r="F705" s="80" t="s">
        <v>3242</v>
      </c>
      <c r="G705" s="80" t="s">
        <v>3171</v>
      </c>
      <c r="H705" s="81" t="s">
        <v>3506</v>
      </c>
      <c r="I705" s="81" t="s">
        <v>3093</v>
      </c>
      <c r="J705" s="81"/>
      <c r="K705" s="41">
        <v>8000000</v>
      </c>
      <c r="L705" s="41">
        <f>K705*(1.04^10)</f>
        <v>11841954.279346757</v>
      </c>
      <c r="M705" s="80" t="s">
        <v>3481</v>
      </c>
      <c r="N705" s="80"/>
      <c r="O705" s="80" t="s">
        <v>3013</v>
      </c>
      <c r="P705" s="80" t="s">
        <v>386</v>
      </c>
      <c r="Q705" s="80"/>
      <c r="R705" s="80" t="s">
        <v>3314</v>
      </c>
      <c r="S705" s="80" t="s">
        <v>3347</v>
      </c>
      <c r="T705" s="105" t="s">
        <v>3254</v>
      </c>
      <c r="U705" s="105"/>
    </row>
    <row r="706" spans="1:21" ht="45" customHeight="1">
      <c r="A706" s="80">
        <v>10011</v>
      </c>
      <c r="B706" s="80" t="s">
        <v>3162</v>
      </c>
      <c r="C706" s="80" t="s">
        <v>3162</v>
      </c>
      <c r="D706" s="80" t="s">
        <v>3350</v>
      </c>
      <c r="E706" s="80" t="s">
        <v>3401</v>
      </c>
      <c r="F706" s="80" t="s">
        <v>3464</v>
      </c>
      <c r="G706" s="80" t="s">
        <v>3171</v>
      </c>
      <c r="H706" s="81" t="s">
        <v>3126</v>
      </c>
      <c r="I706" s="81" t="s">
        <v>3096</v>
      </c>
      <c r="J706" s="81"/>
      <c r="K706" s="41">
        <v>1100000</v>
      </c>
      <c r="L706" s="41">
        <f>K706*(1.04^18)</f>
        <v>2228398.166916386</v>
      </c>
      <c r="M706" s="80" t="s">
        <v>3482</v>
      </c>
      <c r="N706" s="80"/>
      <c r="O706" s="80" t="s">
        <v>304</v>
      </c>
      <c r="P706" s="80" t="s">
        <v>386</v>
      </c>
      <c r="Q706" s="80"/>
      <c r="R706" s="80" t="s">
        <v>3314</v>
      </c>
      <c r="S706" s="80" t="s">
        <v>3347</v>
      </c>
      <c r="T706" s="105"/>
      <c r="U706" s="105" t="s">
        <v>3254</v>
      </c>
    </row>
    <row r="707" spans="1:21" ht="45" customHeight="1">
      <c r="A707" s="80">
        <v>10015</v>
      </c>
      <c r="B707" s="80" t="s">
        <v>3162</v>
      </c>
      <c r="C707" s="80" t="s">
        <v>3162</v>
      </c>
      <c r="D707" s="80" t="s">
        <v>3182</v>
      </c>
      <c r="E707" s="80" t="s">
        <v>3157</v>
      </c>
      <c r="F707" s="80" t="s">
        <v>3322</v>
      </c>
      <c r="G707" s="80" t="s">
        <v>3175</v>
      </c>
      <c r="H707" s="81" t="s">
        <v>3437</v>
      </c>
      <c r="I707" s="81" t="s">
        <v>3473</v>
      </c>
      <c r="J707" s="81"/>
      <c r="K707" s="41">
        <v>13629000</v>
      </c>
      <c r="L707" s="41">
        <f>K707*(1.04^10)</f>
        <v>20174249.35915212</v>
      </c>
      <c r="M707" s="80" t="s">
        <v>3481</v>
      </c>
      <c r="N707" s="80"/>
      <c r="O707" s="80" t="s">
        <v>3013</v>
      </c>
      <c r="P707" s="80" t="s">
        <v>386</v>
      </c>
      <c r="Q707" s="80"/>
      <c r="R707" s="80" t="s">
        <v>3314</v>
      </c>
      <c r="S707" s="80" t="s">
        <v>3258</v>
      </c>
      <c r="T707" s="105"/>
      <c r="U707" s="105"/>
    </row>
    <row r="708" spans="1:21" ht="45" customHeight="1">
      <c r="A708" s="80">
        <v>10016</v>
      </c>
      <c r="B708" s="80" t="s">
        <v>3162</v>
      </c>
      <c r="C708" s="80" t="s">
        <v>3162</v>
      </c>
      <c r="D708" s="80" t="s">
        <v>3323</v>
      </c>
      <c r="E708" s="80" t="s">
        <v>3320</v>
      </c>
      <c r="F708" s="80" t="s">
        <v>3192</v>
      </c>
      <c r="G708" s="80" t="s">
        <v>3497</v>
      </c>
      <c r="H708" s="81" t="s">
        <v>3438</v>
      </c>
      <c r="I708" s="81" t="s">
        <v>3473</v>
      </c>
      <c r="J708" s="81"/>
      <c r="K708" s="41">
        <v>7500000</v>
      </c>
      <c r="L708" s="41">
        <f>K708*(1.04^28)</f>
        <v>22490274.89386702</v>
      </c>
      <c r="M708" s="80" t="s">
        <v>3483</v>
      </c>
      <c r="N708" s="80"/>
      <c r="O708" s="80" t="s">
        <v>3417</v>
      </c>
      <c r="P708" s="80" t="s">
        <v>386</v>
      </c>
      <c r="Q708" s="80"/>
      <c r="R708" s="80" t="s">
        <v>3314</v>
      </c>
      <c r="S708" s="80" t="s">
        <v>3258</v>
      </c>
      <c r="T708" s="105"/>
      <c r="U708" s="105" t="s">
        <v>3254</v>
      </c>
    </row>
    <row r="709" spans="1:21" ht="45" customHeight="1">
      <c r="A709" s="80">
        <v>10023</v>
      </c>
      <c r="B709" s="80" t="s">
        <v>3162</v>
      </c>
      <c r="C709" s="80" t="s">
        <v>3162</v>
      </c>
      <c r="D709" s="80" t="s">
        <v>3455</v>
      </c>
      <c r="E709" s="80" t="s">
        <v>3138</v>
      </c>
      <c r="F709" s="80" t="s">
        <v>3273</v>
      </c>
      <c r="G709" s="80" t="s">
        <v>3171</v>
      </c>
      <c r="H709" s="81" t="s">
        <v>3091</v>
      </c>
      <c r="I709" s="81" t="s">
        <v>3476</v>
      </c>
      <c r="J709" s="81"/>
      <c r="K709" s="41">
        <v>17627801</v>
      </c>
      <c r="L709" s="41">
        <f>K709*(1.04^28)</f>
        <v>52860545.36858453</v>
      </c>
      <c r="M709" s="80" t="s">
        <v>3483</v>
      </c>
      <c r="N709" s="80"/>
      <c r="O709" s="80" t="s">
        <v>3310</v>
      </c>
      <c r="P709" s="80" t="s">
        <v>385</v>
      </c>
      <c r="Q709" s="80"/>
      <c r="R709" s="80" t="s">
        <v>3314</v>
      </c>
      <c r="S709" s="80" t="s">
        <v>3193</v>
      </c>
      <c r="T709" s="105"/>
      <c r="U709" s="105"/>
    </row>
    <row r="710" spans="1:21" ht="45" customHeight="1">
      <c r="A710" s="80">
        <v>10030</v>
      </c>
      <c r="B710" s="80" t="s">
        <v>3162</v>
      </c>
      <c r="C710" s="80" t="s">
        <v>3162</v>
      </c>
      <c r="D710" s="80" t="s">
        <v>3407</v>
      </c>
      <c r="E710" s="80" t="s">
        <v>3293</v>
      </c>
      <c r="F710" s="80" t="s">
        <v>3329</v>
      </c>
      <c r="G710" s="80" t="s">
        <v>3369</v>
      </c>
      <c r="H710" s="81" t="s">
        <v>3268</v>
      </c>
      <c r="I710" s="81" t="s">
        <v>3279</v>
      </c>
      <c r="J710" s="81"/>
      <c r="K710" s="41">
        <v>26759562</v>
      </c>
      <c r="L710" s="41">
        <f>K710*(1.04^18)</f>
        <v>54209962.643895805</v>
      </c>
      <c r="M710" s="80" t="s">
        <v>3482</v>
      </c>
      <c r="N710" s="80"/>
      <c r="O710" s="80" t="s">
        <v>304</v>
      </c>
      <c r="P710" s="80" t="s">
        <v>386</v>
      </c>
      <c r="Q710" s="80"/>
      <c r="R710" s="80" t="s">
        <v>3314</v>
      </c>
      <c r="S710" s="80" t="s">
        <v>3347</v>
      </c>
      <c r="T710" s="105"/>
      <c r="U710" s="105" t="s">
        <v>3254</v>
      </c>
    </row>
    <row r="711" spans="1:21" ht="45" customHeight="1">
      <c r="A711" s="80">
        <v>10031</v>
      </c>
      <c r="B711" s="80" t="s">
        <v>3162</v>
      </c>
      <c r="C711" s="80" t="s">
        <v>3162</v>
      </c>
      <c r="D711" s="80" t="s">
        <v>3456</v>
      </c>
      <c r="E711" s="80" t="s">
        <v>3373</v>
      </c>
      <c r="F711" s="80" t="s">
        <v>3374</v>
      </c>
      <c r="G711" s="80" t="s">
        <v>3172</v>
      </c>
      <c r="H711" s="81" t="s">
        <v>3269</v>
      </c>
      <c r="I711" s="81" t="s">
        <v>3230</v>
      </c>
      <c r="J711" s="81"/>
      <c r="K711" s="41">
        <v>8979923</v>
      </c>
      <c r="L711" s="41">
        <f>K711*(1.04^28)</f>
        <v>26928124.9061012</v>
      </c>
      <c r="M711" s="80" t="s">
        <v>3483</v>
      </c>
      <c r="N711" s="80"/>
      <c r="O711" s="80" t="s">
        <v>306</v>
      </c>
      <c r="P711" s="80" t="s">
        <v>386</v>
      </c>
      <c r="Q711" s="80"/>
      <c r="R711" s="80" t="s">
        <v>3314</v>
      </c>
      <c r="S711" s="80" t="s">
        <v>3347</v>
      </c>
      <c r="T711" s="105" t="s">
        <v>3254</v>
      </c>
      <c r="U711" s="105" t="s">
        <v>3254</v>
      </c>
    </row>
    <row r="712" spans="1:21" ht="45" customHeight="1">
      <c r="A712" s="80">
        <v>10035</v>
      </c>
      <c r="B712" s="80" t="s">
        <v>3203</v>
      </c>
      <c r="C712" s="80" t="s">
        <v>3203</v>
      </c>
      <c r="D712" s="80" t="s">
        <v>3331</v>
      </c>
      <c r="E712" s="80" t="s">
        <v>3138</v>
      </c>
      <c r="F712" s="80" t="s">
        <v>3159</v>
      </c>
      <c r="G712" s="80" t="s">
        <v>3171</v>
      </c>
      <c r="H712" s="81" t="s">
        <v>3271</v>
      </c>
      <c r="I712" s="81" t="s">
        <v>3480</v>
      </c>
      <c r="J712" s="81"/>
      <c r="K712" s="41">
        <v>24000000</v>
      </c>
      <c r="L712" s="41">
        <f>K712*(1.04^28)</f>
        <v>71968879.66037446</v>
      </c>
      <c r="M712" s="80" t="s">
        <v>3483</v>
      </c>
      <c r="N712" s="80"/>
      <c r="O712" s="80" t="s">
        <v>2498</v>
      </c>
      <c r="P712" s="80" t="s">
        <v>385</v>
      </c>
      <c r="Q712" s="80"/>
      <c r="R712" s="80" t="s">
        <v>3314</v>
      </c>
      <c r="S712" s="80" t="s">
        <v>3347</v>
      </c>
      <c r="T712" s="105" t="s">
        <v>3254</v>
      </c>
      <c r="U712" s="105"/>
    </row>
    <row r="713" spans="1:21" ht="45" customHeight="1">
      <c r="A713" s="80">
        <v>10036</v>
      </c>
      <c r="B713" s="80" t="s">
        <v>3209</v>
      </c>
      <c r="C713" s="80" t="s">
        <v>3162</v>
      </c>
      <c r="D713" s="80" t="s">
        <v>3041</v>
      </c>
      <c r="E713" s="80" t="s">
        <v>3143</v>
      </c>
      <c r="F713" s="80" t="s">
        <v>3048</v>
      </c>
      <c r="G713" s="80" t="s">
        <v>3172</v>
      </c>
      <c r="H713" s="81" t="s">
        <v>3049</v>
      </c>
      <c r="I713" s="81" t="s">
        <v>3231</v>
      </c>
      <c r="J713" s="81"/>
      <c r="K713" s="41">
        <v>7700000</v>
      </c>
      <c r="L713" s="41">
        <f>K713*(1.04^18)</f>
        <v>15598787.168414705</v>
      </c>
      <c r="M713" s="80" t="s">
        <v>3482</v>
      </c>
      <c r="N713" s="80"/>
      <c r="O713" s="80" t="s">
        <v>304</v>
      </c>
      <c r="P713" s="80" t="s">
        <v>385</v>
      </c>
      <c r="Q713" s="80"/>
      <c r="R713" s="80" t="s">
        <v>3314</v>
      </c>
      <c r="S713" s="80" t="s">
        <v>3347</v>
      </c>
      <c r="T713" s="105" t="s">
        <v>3254</v>
      </c>
      <c r="U713" s="105"/>
    </row>
    <row r="714" spans="1:21" ht="45" customHeight="1">
      <c r="A714" s="80">
        <v>10037</v>
      </c>
      <c r="B714" s="80" t="s">
        <v>3209</v>
      </c>
      <c r="C714" s="80" t="s">
        <v>3162</v>
      </c>
      <c r="D714" s="80" t="s">
        <v>3184</v>
      </c>
      <c r="E714" s="80" t="s">
        <v>3440</v>
      </c>
      <c r="F714" s="80" t="s">
        <v>3185</v>
      </c>
      <c r="G714" s="80" t="s">
        <v>3172</v>
      </c>
      <c r="H714" s="81" t="s">
        <v>3400</v>
      </c>
      <c r="I714" s="81" t="s">
        <v>3231</v>
      </c>
      <c r="J714" s="81"/>
      <c r="K714" s="41">
        <v>2600000</v>
      </c>
      <c r="L714" s="41">
        <f>K714*(1.04^18)</f>
        <v>5267122.939984186</v>
      </c>
      <c r="M714" s="80" t="s">
        <v>3482</v>
      </c>
      <c r="N714" s="80"/>
      <c r="O714" s="80" t="s">
        <v>304</v>
      </c>
      <c r="P714" s="80" t="s">
        <v>385</v>
      </c>
      <c r="Q714" s="80"/>
      <c r="R714" s="80" t="s">
        <v>3314</v>
      </c>
      <c r="S714" s="80" t="s">
        <v>3347</v>
      </c>
      <c r="T714" s="105"/>
      <c r="U714" s="105" t="s">
        <v>3254</v>
      </c>
    </row>
    <row r="715" spans="1:21" ht="45" customHeight="1">
      <c r="A715" s="80">
        <v>10043</v>
      </c>
      <c r="B715" s="80" t="s">
        <v>3162</v>
      </c>
      <c r="C715" s="80" t="s">
        <v>3162</v>
      </c>
      <c r="D715" s="80" t="s">
        <v>3441</v>
      </c>
      <c r="E715" s="80" t="s">
        <v>3234</v>
      </c>
      <c r="F715" s="80" t="s">
        <v>3485</v>
      </c>
      <c r="G715" s="80" t="s">
        <v>3171</v>
      </c>
      <c r="H715" s="81" t="s">
        <v>3291</v>
      </c>
      <c r="I715" s="81" t="s">
        <v>3486</v>
      </c>
      <c r="J715" s="81"/>
      <c r="K715" s="41">
        <v>20000000</v>
      </c>
      <c r="L715" s="41">
        <f>K715*(1.04^18)</f>
        <v>40516330.30757066</v>
      </c>
      <c r="M715" s="80" t="s">
        <v>3482</v>
      </c>
      <c r="N715" s="80"/>
      <c r="O715" s="80" t="s">
        <v>230</v>
      </c>
      <c r="P715" s="80" t="s">
        <v>385</v>
      </c>
      <c r="Q715" s="80"/>
      <c r="R715" s="80" t="s">
        <v>3314</v>
      </c>
      <c r="S715" s="80" t="s">
        <v>3347</v>
      </c>
      <c r="T715" s="105"/>
      <c r="U715" s="105"/>
    </row>
    <row r="716" spans="1:21" ht="45" customHeight="1">
      <c r="A716" s="80">
        <v>10045</v>
      </c>
      <c r="B716" s="80" t="s">
        <v>3209</v>
      </c>
      <c r="C716" s="80" t="s">
        <v>3162</v>
      </c>
      <c r="D716" s="80" t="s">
        <v>3143</v>
      </c>
      <c r="E716" s="80" t="s">
        <v>3186</v>
      </c>
      <c r="F716" s="80" t="s">
        <v>3187</v>
      </c>
      <c r="G716" s="80" t="s">
        <v>3172</v>
      </c>
      <c r="H716" s="81" t="s">
        <v>3235</v>
      </c>
      <c r="I716" s="81" t="s">
        <v>3231</v>
      </c>
      <c r="J716" s="81"/>
      <c r="K716" s="41">
        <v>7800000</v>
      </c>
      <c r="L716" s="41">
        <f>K716*(1.04^18)</f>
        <v>15801368.819952557</v>
      </c>
      <c r="M716" s="80" t="s">
        <v>3482</v>
      </c>
      <c r="N716" s="80"/>
      <c r="O716" s="80" t="s">
        <v>304</v>
      </c>
      <c r="P716" s="80" t="s">
        <v>385</v>
      </c>
      <c r="Q716" s="80"/>
      <c r="R716" s="80" t="s">
        <v>3314</v>
      </c>
      <c r="S716" s="80" t="s">
        <v>3347</v>
      </c>
      <c r="T716" s="105"/>
      <c r="U716" s="105" t="s">
        <v>3254</v>
      </c>
    </row>
    <row r="717" spans="1:21" ht="45" customHeight="1">
      <c r="A717" s="80">
        <v>10050</v>
      </c>
      <c r="B717" s="80" t="s">
        <v>3162</v>
      </c>
      <c r="C717" s="80" t="s">
        <v>3162</v>
      </c>
      <c r="D717" s="80" t="s">
        <v>3408</v>
      </c>
      <c r="E717" s="80" t="s">
        <v>3490</v>
      </c>
      <c r="F717" s="80" t="s">
        <v>3138</v>
      </c>
      <c r="G717" s="80" t="s">
        <v>3172</v>
      </c>
      <c r="H717" s="81" t="s">
        <v>3463</v>
      </c>
      <c r="I717" s="81" t="s">
        <v>3147</v>
      </c>
      <c r="J717" s="81"/>
      <c r="K717" s="41">
        <v>8000000</v>
      </c>
      <c r="L717" s="41">
        <f>K717*(1.04^28)</f>
        <v>23989626.553458154</v>
      </c>
      <c r="M717" s="80" t="s">
        <v>3483</v>
      </c>
      <c r="N717" s="80"/>
      <c r="O717" s="80" t="s">
        <v>305</v>
      </c>
      <c r="P717" s="80" t="s">
        <v>386</v>
      </c>
      <c r="Q717" s="80"/>
      <c r="R717" s="80" t="s">
        <v>3314</v>
      </c>
      <c r="S717" s="80" t="s">
        <v>3347</v>
      </c>
      <c r="T717" s="105"/>
      <c r="U717" s="105" t="s">
        <v>3254</v>
      </c>
    </row>
    <row r="718" spans="1:21" ht="45" customHeight="1">
      <c r="A718" s="80">
        <v>10054</v>
      </c>
      <c r="B718" s="80" t="s">
        <v>3162</v>
      </c>
      <c r="C718" s="80" t="s">
        <v>3162</v>
      </c>
      <c r="D718" s="80" t="s">
        <v>3443</v>
      </c>
      <c r="E718" s="80" t="s">
        <v>3140</v>
      </c>
      <c r="F718" s="80" t="s">
        <v>3416</v>
      </c>
      <c r="G718" s="80" t="s">
        <v>3171</v>
      </c>
      <c r="H718" s="81" t="s">
        <v>3274</v>
      </c>
      <c r="I718" s="81" t="s">
        <v>3287</v>
      </c>
      <c r="J718" s="81"/>
      <c r="K718" s="41">
        <v>1358150</v>
      </c>
      <c r="L718" s="41">
        <f>K718*(1.04^10)</f>
        <v>2010393.7755618496</v>
      </c>
      <c r="M718" s="80" t="s">
        <v>3481</v>
      </c>
      <c r="N718" s="80"/>
      <c r="O718" s="80" t="s">
        <v>304</v>
      </c>
      <c r="P718" s="80" t="s">
        <v>386</v>
      </c>
      <c r="Q718" s="80"/>
      <c r="R718" s="80" t="s">
        <v>3314</v>
      </c>
      <c r="S718" s="80" t="s">
        <v>3347</v>
      </c>
      <c r="T718" s="105"/>
      <c r="U718" s="105"/>
    </row>
    <row r="719" spans="1:21" ht="45" customHeight="1">
      <c r="A719" s="80">
        <v>10055</v>
      </c>
      <c r="B719" s="80" t="s">
        <v>3162</v>
      </c>
      <c r="C719" s="80" t="s">
        <v>3162</v>
      </c>
      <c r="D719" s="80" t="s">
        <v>3443</v>
      </c>
      <c r="E719" s="80" t="s">
        <v>3141</v>
      </c>
      <c r="F719" s="80" t="s">
        <v>3416</v>
      </c>
      <c r="G719" s="80" t="s">
        <v>3171</v>
      </c>
      <c r="H719" s="81" t="s">
        <v>3274</v>
      </c>
      <c r="I719" s="81" t="s">
        <v>3288</v>
      </c>
      <c r="J719" s="81"/>
      <c r="K719" s="41">
        <v>1653700</v>
      </c>
      <c r="L719" s="41">
        <f>K719*(1.04^10)</f>
        <v>2447879.9739694665</v>
      </c>
      <c r="M719" s="80" t="s">
        <v>3481</v>
      </c>
      <c r="N719" s="80"/>
      <c r="O719" s="80" t="s">
        <v>304</v>
      </c>
      <c r="P719" s="80" t="s">
        <v>386</v>
      </c>
      <c r="Q719" s="80"/>
      <c r="R719" s="80" t="s">
        <v>3314</v>
      </c>
      <c r="S719" s="80" t="s">
        <v>3347</v>
      </c>
      <c r="T719" s="105"/>
      <c r="U719" s="105"/>
    </row>
    <row r="720" spans="1:21" ht="45" customHeight="1">
      <c r="A720" s="80">
        <v>10056</v>
      </c>
      <c r="B720" s="80" t="s">
        <v>3162</v>
      </c>
      <c r="C720" s="80" t="s">
        <v>3162</v>
      </c>
      <c r="D720" s="80" t="s">
        <v>3443</v>
      </c>
      <c r="E720" s="80" t="s">
        <v>3142</v>
      </c>
      <c r="F720" s="80" t="s">
        <v>3416</v>
      </c>
      <c r="G720" s="80" t="s">
        <v>3171</v>
      </c>
      <c r="H720" s="81" t="s">
        <v>3274</v>
      </c>
      <c r="I720" s="81" t="s">
        <v>3289</v>
      </c>
      <c r="J720" s="81"/>
      <c r="K720" s="41">
        <v>1043510</v>
      </c>
      <c r="L720" s="41">
        <f>K720*(1.04^10)</f>
        <v>1544649.7137551417</v>
      </c>
      <c r="M720" s="80" t="s">
        <v>3481</v>
      </c>
      <c r="N720" s="80"/>
      <c r="O720" s="80" t="s">
        <v>304</v>
      </c>
      <c r="P720" s="80" t="s">
        <v>386</v>
      </c>
      <c r="Q720" s="80"/>
      <c r="R720" s="80" t="s">
        <v>3314</v>
      </c>
      <c r="S720" s="80" t="s">
        <v>3347</v>
      </c>
      <c r="T720" s="105"/>
      <c r="U720" s="105" t="s">
        <v>3254</v>
      </c>
    </row>
    <row r="721" spans="1:21" ht="45" customHeight="1">
      <c r="A721" s="80">
        <v>10058</v>
      </c>
      <c r="B721" s="80" t="s">
        <v>3162</v>
      </c>
      <c r="C721" s="80" t="s">
        <v>3162</v>
      </c>
      <c r="D721" s="80" t="s">
        <v>3445</v>
      </c>
      <c r="E721" s="80" t="s">
        <v>3345</v>
      </c>
      <c r="F721" s="80" t="s">
        <v>3416</v>
      </c>
      <c r="G721" s="80" t="s">
        <v>3272</v>
      </c>
      <c r="H721" s="81" t="s">
        <v>3274</v>
      </c>
      <c r="I721" s="81" t="s">
        <v>3346</v>
      </c>
      <c r="J721" s="81"/>
      <c r="K721" s="41">
        <v>1560550</v>
      </c>
      <c r="L721" s="41">
        <f>K721*(1.04^10)</f>
        <v>2309995.2188293226</v>
      </c>
      <c r="M721" s="80" t="s">
        <v>3481</v>
      </c>
      <c r="N721" s="80"/>
      <c r="O721" s="80" t="s">
        <v>304</v>
      </c>
      <c r="P721" s="80" t="s">
        <v>386</v>
      </c>
      <c r="Q721" s="80"/>
      <c r="R721" s="80" t="s">
        <v>3314</v>
      </c>
      <c r="S721" s="80" t="s">
        <v>3347</v>
      </c>
      <c r="T721" s="105"/>
      <c r="U721" s="105"/>
    </row>
    <row r="722" spans="1:21" ht="45" customHeight="1">
      <c r="A722" s="80">
        <v>10059</v>
      </c>
      <c r="B722" s="80" t="s">
        <v>3162</v>
      </c>
      <c r="C722" s="80" t="s">
        <v>3162</v>
      </c>
      <c r="D722" s="80" t="s">
        <v>3446</v>
      </c>
      <c r="E722" s="80" t="s">
        <v>3447</v>
      </c>
      <c r="F722" s="80" t="s">
        <v>3138</v>
      </c>
      <c r="G722" s="80" t="s">
        <v>3171</v>
      </c>
      <c r="H722" s="81" t="s">
        <v>3274</v>
      </c>
      <c r="I722" s="81" t="s">
        <v>3333</v>
      </c>
      <c r="J722" s="81"/>
      <c r="K722" s="41">
        <v>10426862</v>
      </c>
      <c r="L722" s="41">
        <f>K722*(1.04^28)</f>
        <v>31267065.688055474</v>
      </c>
      <c r="M722" s="80" t="s">
        <v>3483</v>
      </c>
      <c r="N722" s="80"/>
      <c r="O722" s="80" t="s">
        <v>304</v>
      </c>
      <c r="P722" s="80" t="s">
        <v>386</v>
      </c>
      <c r="Q722" s="80"/>
      <c r="R722" s="80" t="s">
        <v>3314</v>
      </c>
      <c r="S722" s="80" t="s">
        <v>3347</v>
      </c>
      <c r="T722" s="105" t="s">
        <v>3254</v>
      </c>
      <c r="U722" s="105"/>
    </row>
    <row r="723" spans="1:21" ht="45" customHeight="1">
      <c r="A723" s="80">
        <v>10060</v>
      </c>
      <c r="B723" s="80" t="s">
        <v>3209</v>
      </c>
      <c r="C723" s="80" t="s">
        <v>3162</v>
      </c>
      <c r="D723" s="80" t="s">
        <v>3050</v>
      </c>
      <c r="E723" s="80" t="s">
        <v>3192</v>
      </c>
      <c r="F723" s="80" t="s">
        <v>3051</v>
      </c>
      <c r="G723" s="80" t="s">
        <v>3172</v>
      </c>
      <c r="H723" s="81" t="s">
        <v>3123</v>
      </c>
      <c r="I723" s="81" t="s">
        <v>3334</v>
      </c>
      <c r="J723" s="81"/>
      <c r="K723" s="41">
        <v>3047500</v>
      </c>
      <c r="L723" s="41">
        <f>K723*(1.04^28)</f>
        <v>9138548.365207966</v>
      </c>
      <c r="M723" s="80" t="s">
        <v>3483</v>
      </c>
      <c r="N723" s="80"/>
      <c r="O723" s="80" t="s">
        <v>304</v>
      </c>
      <c r="P723" s="80" t="s">
        <v>385</v>
      </c>
      <c r="Q723" s="80"/>
      <c r="R723" s="80" t="s">
        <v>3314</v>
      </c>
      <c r="S723" s="80" t="s">
        <v>3347</v>
      </c>
      <c r="T723" s="105" t="s">
        <v>3254</v>
      </c>
      <c r="U723" s="105"/>
    </row>
    <row r="724" spans="1:21" ht="45" customHeight="1">
      <c r="A724" s="80">
        <v>10061</v>
      </c>
      <c r="B724" s="80" t="s">
        <v>3162</v>
      </c>
      <c r="C724" s="80" t="s">
        <v>3162</v>
      </c>
      <c r="D724" s="80" t="s">
        <v>3188</v>
      </c>
      <c r="E724" s="80" t="s">
        <v>3401</v>
      </c>
      <c r="F724" s="80" t="s">
        <v>3138</v>
      </c>
      <c r="G724" s="80" t="s">
        <v>3272</v>
      </c>
      <c r="H724" s="81" t="s">
        <v>3414</v>
      </c>
      <c r="I724" s="81" t="s">
        <v>3334</v>
      </c>
      <c r="J724" s="81"/>
      <c r="K724" s="41">
        <v>10374007</v>
      </c>
      <c r="L724" s="41">
        <f>K724*(1.04^28)</f>
        <v>31108569.224120095</v>
      </c>
      <c r="M724" s="80" t="s">
        <v>3483</v>
      </c>
      <c r="N724" s="80"/>
      <c r="O724" s="80" t="s">
        <v>305</v>
      </c>
      <c r="P724" s="80" t="s">
        <v>385</v>
      </c>
      <c r="Q724" s="80"/>
      <c r="R724" s="80" t="s">
        <v>3314</v>
      </c>
      <c r="S724" s="80" t="s">
        <v>3347</v>
      </c>
      <c r="T724" s="105"/>
      <c r="U724" s="105" t="s">
        <v>3254</v>
      </c>
    </row>
    <row r="725" spans="1:21" ht="45" customHeight="1">
      <c r="A725" s="80">
        <v>10063</v>
      </c>
      <c r="B725" s="80" t="s">
        <v>3162</v>
      </c>
      <c r="C725" s="80" t="s">
        <v>3162</v>
      </c>
      <c r="D725" s="80" t="s">
        <v>3448</v>
      </c>
      <c r="E725" s="80" t="s">
        <v>3131</v>
      </c>
      <c r="F725" s="80" t="s">
        <v>3416</v>
      </c>
      <c r="G725" s="80" t="s">
        <v>3171</v>
      </c>
      <c r="H725" s="81" t="s">
        <v>3274</v>
      </c>
      <c r="I725" s="81" t="s">
        <v>3335</v>
      </c>
      <c r="J725" s="81"/>
      <c r="K725" s="41">
        <v>1248210</v>
      </c>
      <c r="L725" s="41">
        <f>K725*(1.04^18)</f>
        <v>2528644.432660639</v>
      </c>
      <c r="M725" s="80" t="s">
        <v>3482</v>
      </c>
      <c r="N725" s="80"/>
      <c r="O725" s="80" t="s">
        <v>304</v>
      </c>
      <c r="P725" s="80" t="s">
        <v>386</v>
      </c>
      <c r="Q725" s="80"/>
      <c r="R725" s="80" t="s">
        <v>3314</v>
      </c>
      <c r="S725" s="80" t="s">
        <v>3347</v>
      </c>
      <c r="T725" s="105"/>
      <c r="U725" s="105" t="s">
        <v>3254</v>
      </c>
    </row>
    <row r="726" spans="1:21" ht="45" customHeight="1">
      <c r="A726" s="80">
        <v>10064</v>
      </c>
      <c r="B726" s="80" t="s">
        <v>3162</v>
      </c>
      <c r="C726" s="80" t="s">
        <v>3162</v>
      </c>
      <c r="D726" s="80" t="s">
        <v>3447</v>
      </c>
      <c r="E726" s="80" t="s">
        <v>3384</v>
      </c>
      <c r="F726" s="80" t="s">
        <v>3416</v>
      </c>
      <c r="G726" s="80" t="s">
        <v>3171</v>
      </c>
      <c r="H726" s="81" t="s">
        <v>3274</v>
      </c>
      <c r="I726" s="81" t="s">
        <v>3336</v>
      </c>
      <c r="J726" s="81"/>
      <c r="K726" s="41">
        <v>3722090</v>
      </c>
      <c r="L726" s="41">
        <f>K726*(1.04^10)</f>
        <v>5509602.450451721</v>
      </c>
      <c r="M726" s="80" t="s">
        <v>3481</v>
      </c>
      <c r="N726" s="80"/>
      <c r="O726" s="80" t="s">
        <v>304</v>
      </c>
      <c r="P726" s="80" t="s">
        <v>386</v>
      </c>
      <c r="Q726" s="80"/>
      <c r="R726" s="80" t="s">
        <v>3314</v>
      </c>
      <c r="S726" s="80" t="s">
        <v>3347</v>
      </c>
      <c r="T726" s="105"/>
      <c r="U726" s="105"/>
    </row>
    <row r="727" spans="1:21" ht="45" customHeight="1">
      <c r="A727" s="80">
        <v>10065</v>
      </c>
      <c r="B727" s="80" t="s">
        <v>3162</v>
      </c>
      <c r="C727" s="80" t="s">
        <v>3162</v>
      </c>
      <c r="D727" s="80" t="s">
        <v>3447</v>
      </c>
      <c r="E727" s="80" t="s">
        <v>3132</v>
      </c>
      <c r="F727" s="80" t="s">
        <v>3416</v>
      </c>
      <c r="G727" s="80" t="s">
        <v>3171</v>
      </c>
      <c r="H727" s="81" t="s">
        <v>3274</v>
      </c>
      <c r="I727" s="81" t="s">
        <v>3337</v>
      </c>
      <c r="J727" s="81"/>
      <c r="K727" s="41">
        <v>1102850</v>
      </c>
      <c r="L727" s="41">
        <f>K727*(1.04^18)</f>
        <v>2234171.743985215</v>
      </c>
      <c r="M727" s="80" t="s">
        <v>3482</v>
      </c>
      <c r="N727" s="80"/>
      <c r="O727" s="80" t="s">
        <v>304</v>
      </c>
      <c r="P727" s="80" t="s">
        <v>386</v>
      </c>
      <c r="Q727" s="80"/>
      <c r="R727" s="80" t="s">
        <v>3314</v>
      </c>
      <c r="S727" s="80" t="s">
        <v>3347</v>
      </c>
      <c r="T727" s="105"/>
      <c r="U727" s="105" t="s">
        <v>3254</v>
      </c>
    </row>
    <row r="728" spans="1:21" ht="45" customHeight="1">
      <c r="A728" s="80">
        <v>10084</v>
      </c>
      <c r="B728" s="80" t="s">
        <v>3209</v>
      </c>
      <c r="C728" s="80" t="s">
        <v>3209</v>
      </c>
      <c r="D728" s="80" t="s">
        <v>3192</v>
      </c>
      <c r="E728" s="80" t="s">
        <v>3052</v>
      </c>
      <c r="F728" s="80" t="s">
        <v>3416</v>
      </c>
      <c r="G728" s="80" t="s">
        <v>3172</v>
      </c>
      <c r="H728" s="81" t="s">
        <v>3274</v>
      </c>
      <c r="I728" s="81" t="s">
        <v>3053</v>
      </c>
      <c r="J728" s="81"/>
      <c r="K728" s="41">
        <v>1150000</v>
      </c>
      <c r="L728" s="41">
        <f>K728*(1.04^28)</f>
        <v>3448508.81705961</v>
      </c>
      <c r="M728" s="80" t="s">
        <v>3483</v>
      </c>
      <c r="N728" s="80"/>
      <c r="O728" s="80" t="s">
        <v>3089</v>
      </c>
      <c r="P728" s="80" t="s">
        <v>386</v>
      </c>
      <c r="Q728" s="80"/>
      <c r="R728" s="80" t="s">
        <v>3314</v>
      </c>
      <c r="S728" s="80" t="s">
        <v>3347</v>
      </c>
      <c r="T728" s="105"/>
      <c r="U728" s="105"/>
    </row>
    <row r="729" spans="1:21" ht="45" customHeight="1">
      <c r="A729" s="80">
        <v>10086</v>
      </c>
      <c r="B729" s="80" t="s">
        <v>3213</v>
      </c>
      <c r="C729" s="80"/>
      <c r="D729" s="80" t="s">
        <v>3549</v>
      </c>
      <c r="E729" s="80" t="s">
        <v>3550</v>
      </c>
      <c r="F729" s="80" t="s">
        <v>3551</v>
      </c>
      <c r="G729" s="80" t="s">
        <v>3285</v>
      </c>
      <c r="H729" s="81" t="s">
        <v>3552</v>
      </c>
      <c r="I729" s="81" t="s">
        <v>3553</v>
      </c>
      <c r="J729" s="81"/>
      <c r="K729" s="41">
        <v>6800000</v>
      </c>
      <c r="L729" s="41">
        <f>K729*(1.04^10)</f>
        <v>10065661.137444744</v>
      </c>
      <c r="M729" s="80" t="s">
        <v>3481</v>
      </c>
      <c r="N729" s="80"/>
      <c r="O729" s="80" t="s">
        <v>2498</v>
      </c>
      <c r="P729" s="80" t="s">
        <v>386</v>
      </c>
      <c r="Q729" s="80"/>
      <c r="R729" s="80" t="s">
        <v>3431</v>
      </c>
      <c r="S729" s="80" t="s">
        <v>3431</v>
      </c>
      <c r="T729" s="105"/>
      <c r="U729" s="105"/>
    </row>
    <row r="730" spans="1:21" ht="45" customHeight="1">
      <c r="A730" s="13">
        <v>10097</v>
      </c>
      <c r="B730" s="13" t="s">
        <v>3215</v>
      </c>
      <c r="C730" s="13" t="s">
        <v>3215</v>
      </c>
      <c r="D730" s="13" t="s">
        <v>3026</v>
      </c>
      <c r="E730" s="13" t="s">
        <v>3353</v>
      </c>
      <c r="F730" s="13" t="s">
        <v>3027</v>
      </c>
      <c r="G730" s="13" t="s">
        <v>2905</v>
      </c>
      <c r="H730" s="14" t="s">
        <v>3109</v>
      </c>
      <c r="I730" s="14" t="s">
        <v>3028</v>
      </c>
      <c r="J730" s="14"/>
      <c r="K730" s="91">
        <v>3249585</v>
      </c>
      <c r="L730" s="41">
        <f>K730*(1.04^28)</f>
        <v>9744541.325464915</v>
      </c>
      <c r="M730" s="13" t="s">
        <v>3483</v>
      </c>
      <c r="N730" s="13"/>
      <c r="O730" s="13" t="s">
        <v>305</v>
      </c>
      <c r="P730" s="80" t="s">
        <v>386</v>
      </c>
      <c r="Q730" s="80"/>
      <c r="R730" s="80" t="s">
        <v>3347</v>
      </c>
      <c r="S730" s="80" t="s">
        <v>3258</v>
      </c>
      <c r="T730" s="105"/>
      <c r="U730" s="105"/>
    </row>
    <row r="731" spans="1:21" ht="45" customHeight="1">
      <c r="A731" s="13">
        <v>10102</v>
      </c>
      <c r="B731" s="13" t="s">
        <v>3215</v>
      </c>
      <c r="C731" s="13" t="s">
        <v>3215</v>
      </c>
      <c r="D731" s="13" t="s">
        <v>3029</v>
      </c>
      <c r="E731" s="13" t="s">
        <v>3353</v>
      </c>
      <c r="F731" s="13" t="s">
        <v>3321</v>
      </c>
      <c r="G731" s="13" t="s">
        <v>3174</v>
      </c>
      <c r="H731" s="14" t="s">
        <v>3115</v>
      </c>
      <c r="I731" s="14" t="s">
        <v>3028</v>
      </c>
      <c r="J731" s="14"/>
      <c r="K731" s="91">
        <v>2853659</v>
      </c>
      <c r="L731" s="41">
        <f>K731*(1.04^28)</f>
        <v>8557276.715114355</v>
      </c>
      <c r="M731" s="13" t="s">
        <v>3483</v>
      </c>
      <c r="N731" s="13"/>
      <c r="O731" s="13" t="s">
        <v>305</v>
      </c>
      <c r="P731" s="80" t="s">
        <v>386</v>
      </c>
      <c r="Q731" s="80"/>
      <c r="R731" s="80" t="s">
        <v>3347</v>
      </c>
      <c r="S731" s="80" t="s">
        <v>3258</v>
      </c>
      <c r="T731" s="105"/>
      <c r="U731" s="105"/>
    </row>
    <row r="732" spans="1:21" ht="45" customHeight="1">
      <c r="A732" s="13">
        <v>10107</v>
      </c>
      <c r="B732" s="13" t="s">
        <v>3215</v>
      </c>
      <c r="C732" s="13" t="s">
        <v>3215</v>
      </c>
      <c r="D732" s="13" t="s">
        <v>3030</v>
      </c>
      <c r="E732" s="13" t="s">
        <v>3100</v>
      </c>
      <c r="F732" s="13" t="s">
        <v>3031</v>
      </c>
      <c r="G732" s="13" t="s">
        <v>3174</v>
      </c>
      <c r="H732" s="14" t="s">
        <v>3032</v>
      </c>
      <c r="I732" s="14" t="s">
        <v>3033</v>
      </c>
      <c r="J732" s="14"/>
      <c r="K732" s="91">
        <v>25000000</v>
      </c>
      <c r="L732" s="41">
        <f>K732*(1.04^28)</f>
        <v>74967582.97955674</v>
      </c>
      <c r="M732" s="13" t="s">
        <v>3483</v>
      </c>
      <c r="N732" s="13"/>
      <c r="O732" s="13" t="s">
        <v>3089</v>
      </c>
      <c r="P732" s="80" t="s">
        <v>386</v>
      </c>
      <c r="Q732" s="80"/>
      <c r="R732" s="80" t="s">
        <v>3314</v>
      </c>
      <c r="S732" s="80" t="s">
        <v>3193</v>
      </c>
      <c r="T732" s="105"/>
      <c r="U732" s="105"/>
    </row>
    <row r="733" spans="1:21" s="66" customFormat="1" ht="45" customHeight="1">
      <c r="A733" s="80">
        <v>10114</v>
      </c>
      <c r="B733" s="80" t="s">
        <v>3162</v>
      </c>
      <c r="C733" s="80"/>
      <c r="D733" s="80" t="s">
        <v>3128</v>
      </c>
      <c r="E733" s="80" t="s">
        <v>3129</v>
      </c>
      <c r="F733" s="80" t="s">
        <v>3130</v>
      </c>
      <c r="G733" s="80" t="s">
        <v>3173</v>
      </c>
      <c r="H733" s="81" t="s">
        <v>3412</v>
      </c>
      <c r="I733" s="81" t="s">
        <v>3265</v>
      </c>
      <c r="J733" s="81"/>
      <c r="K733" s="41">
        <v>6000000</v>
      </c>
      <c r="L733" s="41">
        <f>K733*(1.04^10)</f>
        <v>8881465.709510067</v>
      </c>
      <c r="M733" s="80" t="s">
        <v>3481</v>
      </c>
      <c r="N733" s="80"/>
      <c r="O733" s="80" t="s">
        <v>3310</v>
      </c>
      <c r="P733" s="103" t="s">
        <v>385</v>
      </c>
      <c r="Q733" s="104"/>
      <c r="R733" s="80" t="s">
        <v>3313</v>
      </c>
      <c r="S733" s="80" t="s">
        <v>3193</v>
      </c>
      <c r="T733" s="105"/>
      <c r="U733" s="105"/>
    </row>
    <row r="734" spans="1:23" s="66" customFormat="1" ht="45" customHeight="1">
      <c r="A734" s="80">
        <v>10119</v>
      </c>
      <c r="B734" s="80" t="s">
        <v>3216</v>
      </c>
      <c r="C734" s="80" t="s">
        <v>3229</v>
      </c>
      <c r="D734" s="80" t="s">
        <v>2956</v>
      </c>
      <c r="E734" s="80" t="s">
        <v>3442</v>
      </c>
      <c r="F734" s="80" t="s">
        <v>2935</v>
      </c>
      <c r="G734" s="80" t="s">
        <v>3173</v>
      </c>
      <c r="H734" s="81" t="s">
        <v>3274</v>
      </c>
      <c r="I734" s="81" t="s">
        <v>2957</v>
      </c>
      <c r="J734" s="81"/>
      <c r="K734" s="41">
        <v>25000000</v>
      </c>
      <c r="L734" s="41">
        <f>K734*(1.04^18)</f>
        <v>50645412.884463325</v>
      </c>
      <c r="M734" s="80" t="s">
        <v>3482</v>
      </c>
      <c r="N734" s="80"/>
      <c r="O734" s="80" t="s">
        <v>3417</v>
      </c>
      <c r="P734" s="80" t="s">
        <v>385</v>
      </c>
      <c r="Q734" s="80"/>
      <c r="R734" s="80" t="s">
        <v>3314</v>
      </c>
      <c r="S734" s="80" t="s">
        <v>3314</v>
      </c>
      <c r="T734" s="105" t="s">
        <v>3254</v>
      </c>
      <c r="U734" s="105"/>
      <c r="V734" s="35"/>
      <c r="W734" s="35"/>
    </row>
    <row r="735" spans="1:21" ht="154.5" customHeight="1">
      <c r="A735" s="80">
        <v>10121</v>
      </c>
      <c r="B735" s="80" t="s">
        <v>3216</v>
      </c>
      <c r="C735" s="80" t="s">
        <v>3216</v>
      </c>
      <c r="D735" s="80" t="s">
        <v>2958</v>
      </c>
      <c r="E735" s="80" t="s">
        <v>2959</v>
      </c>
      <c r="F735" s="80" t="s">
        <v>3298</v>
      </c>
      <c r="G735" s="80" t="s">
        <v>3170</v>
      </c>
      <c r="H735" s="81" t="s">
        <v>2960</v>
      </c>
      <c r="I735" s="81" t="s">
        <v>2961</v>
      </c>
      <c r="J735" s="81"/>
      <c r="K735" s="41">
        <v>1000000</v>
      </c>
      <c r="L735" s="41">
        <f>K735*(1.04^28)</f>
        <v>2998703.3191822693</v>
      </c>
      <c r="M735" s="80" t="s">
        <v>3483</v>
      </c>
      <c r="N735" s="80"/>
      <c r="O735" s="80" t="s">
        <v>3013</v>
      </c>
      <c r="P735" s="80" t="s">
        <v>385</v>
      </c>
      <c r="Q735" s="80"/>
      <c r="R735" s="80" t="s">
        <v>3312</v>
      </c>
      <c r="S735" s="80" t="s">
        <v>3347</v>
      </c>
      <c r="T735" s="105"/>
      <c r="U735" s="105"/>
    </row>
    <row r="736" spans="1:21" ht="45" customHeight="1">
      <c r="A736" s="80">
        <v>10122</v>
      </c>
      <c r="B736" s="80" t="s">
        <v>3216</v>
      </c>
      <c r="C736" s="80" t="s">
        <v>3216</v>
      </c>
      <c r="D736" s="80" t="s">
        <v>2962</v>
      </c>
      <c r="E736" s="80" t="s">
        <v>2963</v>
      </c>
      <c r="F736" s="80" t="s">
        <v>3416</v>
      </c>
      <c r="G736" s="80" t="s">
        <v>3285</v>
      </c>
      <c r="H736" s="81" t="s">
        <v>2960</v>
      </c>
      <c r="I736" s="81" t="s">
        <v>2964</v>
      </c>
      <c r="J736" s="81"/>
      <c r="K736" s="41">
        <v>700000</v>
      </c>
      <c r="L736" s="41">
        <f>K736*(1.04^18)</f>
        <v>1418071.560764973</v>
      </c>
      <c r="M736" s="80" t="s">
        <v>3482</v>
      </c>
      <c r="N736" s="80"/>
      <c r="O736" s="80" t="s">
        <v>3013</v>
      </c>
      <c r="P736" s="80" t="s">
        <v>386</v>
      </c>
      <c r="Q736" s="80"/>
      <c r="R736" s="80" t="s">
        <v>292</v>
      </c>
      <c r="S736" s="80" t="s">
        <v>388</v>
      </c>
      <c r="T736" s="105"/>
      <c r="U736" s="105"/>
    </row>
    <row r="737" spans="1:21" ht="45" customHeight="1">
      <c r="A737" s="80">
        <v>10123</v>
      </c>
      <c r="B737" s="80" t="s">
        <v>3216</v>
      </c>
      <c r="C737" s="80" t="s">
        <v>3216</v>
      </c>
      <c r="D737" s="80" t="s">
        <v>2965</v>
      </c>
      <c r="E737" s="80" t="s">
        <v>2912</v>
      </c>
      <c r="F737" s="80" t="s">
        <v>2966</v>
      </c>
      <c r="G737" s="80" t="s">
        <v>3170</v>
      </c>
      <c r="H737" s="81" t="s">
        <v>2979</v>
      </c>
      <c r="I737" s="81" t="s">
        <v>2967</v>
      </c>
      <c r="J737" s="81"/>
      <c r="K737" s="41">
        <v>2000000</v>
      </c>
      <c r="L737" s="41">
        <f>K737*(1.04^10)</f>
        <v>2960488.569836689</v>
      </c>
      <c r="M737" s="80" t="s">
        <v>3481</v>
      </c>
      <c r="N737" s="80"/>
      <c r="O737" s="80" t="s">
        <v>3013</v>
      </c>
      <c r="P737" s="80" t="s">
        <v>385</v>
      </c>
      <c r="Q737" s="80"/>
      <c r="R737" s="80" t="s">
        <v>3431</v>
      </c>
      <c r="S737" s="80" t="s">
        <v>3347</v>
      </c>
      <c r="T737" s="105"/>
      <c r="U737" s="105"/>
    </row>
    <row r="738" spans="1:21" ht="45" customHeight="1">
      <c r="A738" s="80">
        <v>10125</v>
      </c>
      <c r="B738" s="80" t="s">
        <v>3216</v>
      </c>
      <c r="C738" s="80" t="s">
        <v>3216</v>
      </c>
      <c r="D738" s="80" t="s">
        <v>2981</v>
      </c>
      <c r="E738" s="80" t="s">
        <v>2982</v>
      </c>
      <c r="F738" s="80" t="s">
        <v>2983</v>
      </c>
      <c r="G738" s="80" t="s">
        <v>3170</v>
      </c>
      <c r="H738" s="81" t="s">
        <v>2979</v>
      </c>
      <c r="I738" s="81" t="s">
        <v>2980</v>
      </c>
      <c r="J738" s="81"/>
      <c r="K738" s="41">
        <v>8000000</v>
      </c>
      <c r="L738" s="41">
        <f>K738*(1.04^10)</f>
        <v>11841954.279346757</v>
      </c>
      <c r="M738" s="80" t="s">
        <v>3481</v>
      </c>
      <c r="N738" s="80"/>
      <c r="O738" s="80" t="s">
        <v>3013</v>
      </c>
      <c r="P738" s="80" t="s">
        <v>386</v>
      </c>
      <c r="Q738" s="80"/>
      <c r="R738" s="80" t="s">
        <v>3347</v>
      </c>
      <c r="S738" s="80" t="s">
        <v>3258</v>
      </c>
      <c r="T738" s="105" t="s">
        <v>3254</v>
      </c>
      <c r="U738" s="105" t="s">
        <v>3254</v>
      </c>
    </row>
    <row r="739" spans="1:21" ht="45" customHeight="1">
      <c r="A739" s="80">
        <v>10126</v>
      </c>
      <c r="B739" s="80" t="s">
        <v>3216</v>
      </c>
      <c r="C739" s="80" t="s">
        <v>3216</v>
      </c>
      <c r="D739" s="80" t="s">
        <v>2991</v>
      </c>
      <c r="E739" s="80" t="s">
        <v>2992</v>
      </c>
      <c r="F739" s="80" t="s">
        <v>3344</v>
      </c>
      <c r="G739" s="80" t="s">
        <v>3172</v>
      </c>
      <c r="H739" s="81" t="s">
        <v>2993</v>
      </c>
      <c r="I739" s="81" t="s">
        <v>2994</v>
      </c>
      <c r="J739" s="81"/>
      <c r="K739" s="41">
        <v>41000000</v>
      </c>
      <c r="L739" s="41">
        <f>K739*(1.04^18)</f>
        <v>83058477.13051985</v>
      </c>
      <c r="M739" s="80" t="s">
        <v>3482</v>
      </c>
      <c r="N739" s="43"/>
      <c r="O739" s="80" t="s">
        <v>3013</v>
      </c>
      <c r="P739" s="80" t="s">
        <v>386</v>
      </c>
      <c r="Q739" s="80"/>
      <c r="R739" s="80" t="s">
        <v>3314</v>
      </c>
      <c r="S739" s="80" t="s">
        <v>3347</v>
      </c>
      <c r="T739" s="105" t="s">
        <v>3254</v>
      </c>
      <c r="U739" s="105" t="s">
        <v>3254</v>
      </c>
    </row>
    <row r="740" spans="1:21" ht="45" customHeight="1">
      <c r="A740" s="80">
        <v>10136</v>
      </c>
      <c r="B740" s="80" t="s">
        <v>3162</v>
      </c>
      <c r="C740" s="80" t="s">
        <v>3162</v>
      </c>
      <c r="D740" s="80" t="s">
        <v>3478</v>
      </c>
      <c r="E740" s="80" t="s">
        <v>3491</v>
      </c>
      <c r="F740" s="80" t="s">
        <v>3275</v>
      </c>
      <c r="G740" s="80" t="s">
        <v>3171</v>
      </c>
      <c r="H740" s="81" t="s">
        <v>3266</v>
      </c>
      <c r="I740" s="81" t="s">
        <v>3428</v>
      </c>
      <c r="J740" s="81"/>
      <c r="K740" s="41">
        <v>4702880.7</v>
      </c>
      <c r="L740" s="41">
        <f>K740*(1.04^18)</f>
        <v>9527173.391914956</v>
      </c>
      <c r="M740" s="80" t="s">
        <v>3482</v>
      </c>
      <c r="N740" s="80"/>
      <c r="O740" s="80" t="s">
        <v>305</v>
      </c>
      <c r="P740" s="80" t="s">
        <v>385</v>
      </c>
      <c r="Q740" s="80"/>
      <c r="R740" s="80" t="s">
        <v>3314</v>
      </c>
      <c r="S740" s="80" t="s">
        <v>3258</v>
      </c>
      <c r="T740" s="105"/>
      <c r="U740" s="105"/>
    </row>
    <row r="741" spans="1:21" ht="45" customHeight="1">
      <c r="A741" s="80">
        <v>10140</v>
      </c>
      <c r="B741" s="80" t="s">
        <v>3216</v>
      </c>
      <c r="C741" s="80" t="s">
        <v>3229</v>
      </c>
      <c r="D741" s="80" t="s">
        <v>2968</v>
      </c>
      <c r="E741" s="80" t="s">
        <v>3298</v>
      </c>
      <c r="F741" s="80" t="s">
        <v>2969</v>
      </c>
      <c r="G741" s="80" t="s">
        <v>3173</v>
      </c>
      <c r="H741" s="81" t="s">
        <v>2970</v>
      </c>
      <c r="I741" s="81" t="s">
        <v>2894</v>
      </c>
      <c r="J741" s="81"/>
      <c r="K741" s="41">
        <v>5000000</v>
      </c>
      <c r="L741" s="41">
        <f>K741*(1.04^18)</f>
        <v>10129082.576892665</v>
      </c>
      <c r="M741" s="80" t="s">
        <v>3482</v>
      </c>
      <c r="N741" s="80"/>
      <c r="O741" s="80" t="s">
        <v>3348</v>
      </c>
      <c r="P741" s="80" t="s">
        <v>386</v>
      </c>
      <c r="Q741" s="80"/>
      <c r="R741" s="80" t="s">
        <v>3314</v>
      </c>
      <c r="S741" s="80" t="s">
        <v>3313</v>
      </c>
      <c r="T741" s="105"/>
      <c r="U741" s="105"/>
    </row>
    <row r="742" spans="1:21" ht="45" customHeight="1">
      <c r="A742" s="80">
        <v>10144</v>
      </c>
      <c r="B742" s="80" t="s">
        <v>3216</v>
      </c>
      <c r="C742" s="80" t="s">
        <v>3229</v>
      </c>
      <c r="D742" s="80" t="s">
        <v>2896</v>
      </c>
      <c r="E742" s="80" t="s">
        <v>2998</v>
      </c>
      <c r="F742" s="80" t="s">
        <v>2897</v>
      </c>
      <c r="G742" s="80" t="s">
        <v>3170</v>
      </c>
      <c r="H742" s="81" t="s">
        <v>3274</v>
      </c>
      <c r="I742" s="81" t="s">
        <v>2898</v>
      </c>
      <c r="J742" s="81"/>
      <c r="K742" s="41">
        <v>3000000</v>
      </c>
      <c r="L742" s="41">
        <f>K742*(1.04^10)</f>
        <v>4440732.854755034</v>
      </c>
      <c r="M742" s="80" t="s">
        <v>3481</v>
      </c>
      <c r="N742" s="80"/>
      <c r="O742" s="80" t="s">
        <v>3013</v>
      </c>
      <c r="P742" s="80" t="s">
        <v>385</v>
      </c>
      <c r="Q742" s="80"/>
      <c r="R742" s="80" t="s">
        <v>3314</v>
      </c>
      <c r="S742" s="80" t="s">
        <v>3313</v>
      </c>
      <c r="T742" s="105"/>
      <c r="U742" s="105" t="s">
        <v>3254</v>
      </c>
    </row>
    <row r="743" spans="1:21" ht="45" customHeight="1">
      <c r="A743" s="80">
        <v>10145</v>
      </c>
      <c r="B743" s="80" t="s">
        <v>3216</v>
      </c>
      <c r="C743" s="80" t="s">
        <v>3229</v>
      </c>
      <c r="D743" s="80" t="s">
        <v>2899</v>
      </c>
      <c r="E743" s="80" t="s">
        <v>2912</v>
      </c>
      <c r="F743" s="80" t="s">
        <v>3293</v>
      </c>
      <c r="G743" s="80" t="s">
        <v>3170</v>
      </c>
      <c r="H743" s="81" t="s">
        <v>2900</v>
      </c>
      <c r="I743" s="81" t="s">
        <v>3406</v>
      </c>
      <c r="J743" s="81"/>
      <c r="K743" s="41">
        <v>6000000</v>
      </c>
      <c r="L743" s="41">
        <f>K743*(1.04^10)</f>
        <v>8881465.709510067</v>
      </c>
      <c r="M743" s="80" t="s">
        <v>3481</v>
      </c>
      <c r="N743" s="80"/>
      <c r="O743" s="80" t="s">
        <v>3013</v>
      </c>
      <c r="P743" s="80" t="s">
        <v>386</v>
      </c>
      <c r="Q743" s="80"/>
      <c r="R743" s="80" t="s">
        <v>3347</v>
      </c>
      <c r="S743" s="80" t="s">
        <v>3314</v>
      </c>
      <c r="T743" s="105"/>
      <c r="U743" s="105"/>
    </row>
    <row r="744" spans="1:21" ht="45" customHeight="1">
      <c r="A744" s="80">
        <v>10151</v>
      </c>
      <c r="B744" s="80" t="s">
        <v>3216</v>
      </c>
      <c r="C744" s="80" t="s">
        <v>3216</v>
      </c>
      <c r="D744" s="80" t="s">
        <v>2901</v>
      </c>
      <c r="E744" s="80" t="s">
        <v>2902</v>
      </c>
      <c r="F744" s="80" t="s">
        <v>2903</v>
      </c>
      <c r="G744" s="80" t="s">
        <v>3348</v>
      </c>
      <c r="H744" s="81" t="s">
        <v>2947</v>
      </c>
      <c r="I744" s="81" t="s">
        <v>2904</v>
      </c>
      <c r="J744" s="81"/>
      <c r="K744" s="41">
        <v>5000000</v>
      </c>
      <c r="L744" s="41">
        <f>K744*(1.04^18)</f>
        <v>10129082.576892665</v>
      </c>
      <c r="M744" s="80" t="s">
        <v>3482</v>
      </c>
      <c r="N744" s="80"/>
      <c r="O744" s="80" t="s">
        <v>3013</v>
      </c>
      <c r="P744" s="80" t="s">
        <v>385</v>
      </c>
      <c r="Q744" s="80"/>
      <c r="R744" s="80" t="s">
        <v>3431</v>
      </c>
      <c r="S744" s="80" t="s">
        <v>3314</v>
      </c>
      <c r="T744" s="105"/>
      <c r="U744" s="105"/>
    </row>
    <row r="745" spans="1:21" ht="45" customHeight="1">
      <c r="A745" s="80">
        <v>10152</v>
      </c>
      <c r="B745" s="80" t="s">
        <v>3223</v>
      </c>
      <c r="C745" s="80" t="s">
        <v>3229</v>
      </c>
      <c r="D745" s="80" t="s">
        <v>3535</v>
      </c>
      <c r="E745" s="80" t="s">
        <v>3528</v>
      </c>
      <c r="F745" s="80" t="s">
        <v>3529</v>
      </c>
      <c r="G745" s="80" t="s">
        <v>3170</v>
      </c>
      <c r="H745" s="81" t="s">
        <v>3525</v>
      </c>
      <c r="I745" s="81" t="s">
        <v>3536</v>
      </c>
      <c r="J745" s="81"/>
      <c r="K745" s="41">
        <v>12500000</v>
      </c>
      <c r="L745" s="41">
        <f>K745*(1.04^10)</f>
        <v>18503053.561479308</v>
      </c>
      <c r="M745" s="80" t="s">
        <v>3481</v>
      </c>
      <c r="N745" s="80"/>
      <c r="O745" s="80" t="s">
        <v>3089</v>
      </c>
      <c r="P745" s="80" t="s">
        <v>385</v>
      </c>
      <c r="Q745" s="80"/>
      <c r="R745" s="80" t="s">
        <v>3313</v>
      </c>
      <c r="S745" s="80" t="s">
        <v>3193</v>
      </c>
      <c r="T745" s="105"/>
      <c r="U745" s="105"/>
    </row>
    <row r="746" spans="1:21" ht="45" customHeight="1">
      <c r="A746" s="80">
        <v>10156</v>
      </c>
      <c r="B746" s="80" t="s">
        <v>3223</v>
      </c>
      <c r="C746" s="80" t="s">
        <v>3223</v>
      </c>
      <c r="D746" s="80" t="s">
        <v>3450</v>
      </c>
      <c r="E746" s="80" t="s">
        <v>3451</v>
      </c>
      <c r="F746" s="80" t="s">
        <v>3485</v>
      </c>
      <c r="G746" s="80" t="s">
        <v>3171</v>
      </c>
      <c r="H746" s="81" t="s">
        <v>3513</v>
      </c>
      <c r="I746" s="81" t="s">
        <v>3452</v>
      </c>
      <c r="J746" s="81"/>
      <c r="K746" s="41">
        <v>5800000</v>
      </c>
      <c r="L746" s="41">
        <f>K746*(1.04^10)</f>
        <v>8585416.852526398</v>
      </c>
      <c r="M746" s="80" t="s">
        <v>3481</v>
      </c>
      <c r="N746" s="80"/>
      <c r="O746" s="80" t="s">
        <v>305</v>
      </c>
      <c r="P746" s="80" t="s">
        <v>386</v>
      </c>
      <c r="Q746" s="80"/>
      <c r="R746" s="80" t="s">
        <v>3314</v>
      </c>
      <c r="S746" s="80" t="s">
        <v>3258</v>
      </c>
      <c r="T746" s="105"/>
      <c r="U746" s="105"/>
    </row>
    <row r="747" spans="1:21" ht="45" customHeight="1">
      <c r="A747" s="80">
        <v>10157</v>
      </c>
      <c r="B747" s="80" t="s">
        <v>3162</v>
      </c>
      <c r="C747" s="80" t="s">
        <v>3162</v>
      </c>
      <c r="D747" s="80" t="s">
        <v>3146</v>
      </c>
      <c r="E747" s="80" t="s">
        <v>3479</v>
      </c>
      <c r="F747" s="80" t="s">
        <v>3295</v>
      </c>
      <c r="G747" s="80" t="s">
        <v>3369</v>
      </c>
      <c r="H747" s="81" t="s">
        <v>3500</v>
      </c>
      <c r="I747" s="81" t="s">
        <v>3377</v>
      </c>
      <c r="J747" s="81"/>
      <c r="K747" s="41">
        <v>23600000</v>
      </c>
      <c r="L747" s="41">
        <f>K747*(1.04^10)</f>
        <v>34933765.12407293</v>
      </c>
      <c r="M747" s="80" t="s">
        <v>3481</v>
      </c>
      <c r="N747" s="80"/>
      <c r="O747" s="80" t="s">
        <v>3348</v>
      </c>
      <c r="P747" s="80" t="s">
        <v>385</v>
      </c>
      <c r="Q747" s="80"/>
      <c r="R747" s="80" t="s">
        <v>3314</v>
      </c>
      <c r="S747" s="80" t="s">
        <v>3193</v>
      </c>
      <c r="T747" s="105"/>
      <c r="U747" s="105" t="s">
        <v>3254</v>
      </c>
    </row>
    <row r="748" spans="1:21" ht="45" customHeight="1">
      <c r="A748" s="80">
        <v>10179</v>
      </c>
      <c r="B748" s="5" t="s">
        <v>3200</v>
      </c>
      <c r="C748" s="5"/>
      <c r="D748" s="5" t="s">
        <v>2005</v>
      </c>
      <c r="E748" s="5" t="s">
        <v>2006</v>
      </c>
      <c r="F748" s="5"/>
      <c r="G748" s="5" t="s">
        <v>3170</v>
      </c>
      <c r="H748" s="7"/>
      <c r="I748" s="7" t="s">
        <v>2007</v>
      </c>
      <c r="J748" s="10">
        <v>4620000</v>
      </c>
      <c r="K748" s="90">
        <f aca="true" t="shared" si="31" ref="K748:K789">J748*1.403</f>
        <v>6481860</v>
      </c>
      <c r="L748" s="41">
        <f>K748*(1.04^18)</f>
        <v>13131059.038371498</v>
      </c>
      <c r="M748" s="5" t="s">
        <v>3482</v>
      </c>
      <c r="N748" s="5"/>
      <c r="O748" s="5" t="s">
        <v>242</v>
      </c>
      <c r="P748" s="80" t="s">
        <v>386</v>
      </c>
      <c r="Q748" s="80"/>
      <c r="R748" s="5" t="s">
        <v>3314</v>
      </c>
      <c r="S748" s="5" t="s">
        <v>388</v>
      </c>
      <c r="T748" s="105"/>
      <c r="U748" s="105"/>
    </row>
    <row r="749" spans="1:21" ht="45" customHeight="1">
      <c r="A749" s="80">
        <v>10180</v>
      </c>
      <c r="B749" s="5" t="s">
        <v>3200</v>
      </c>
      <c r="C749" s="5"/>
      <c r="D749" s="5" t="s">
        <v>1960</v>
      </c>
      <c r="E749" s="5" t="s">
        <v>1961</v>
      </c>
      <c r="F749" s="17" t="s">
        <v>1962</v>
      </c>
      <c r="G749" s="5" t="s">
        <v>3170</v>
      </c>
      <c r="H749" s="7"/>
      <c r="I749" s="7" t="s">
        <v>1963</v>
      </c>
      <c r="J749" s="10">
        <v>4620000</v>
      </c>
      <c r="K749" s="90">
        <f t="shared" si="31"/>
        <v>6481860</v>
      </c>
      <c r="L749" s="41">
        <f>K749*(1.04^18)</f>
        <v>13131059.038371498</v>
      </c>
      <c r="M749" s="5" t="s">
        <v>3482</v>
      </c>
      <c r="N749" s="5"/>
      <c r="O749" s="5" t="s">
        <v>242</v>
      </c>
      <c r="P749" s="5" t="s">
        <v>386</v>
      </c>
      <c r="Q749" s="5"/>
      <c r="R749" s="5" t="s">
        <v>3314</v>
      </c>
      <c r="S749" s="5" t="s">
        <v>387</v>
      </c>
      <c r="T749" s="105"/>
      <c r="U749" s="105"/>
    </row>
    <row r="750" spans="1:21" ht="45" customHeight="1">
      <c r="A750" s="80">
        <v>10183</v>
      </c>
      <c r="B750" s="5" t="s">
        <v>3200</v>
      </c>
      <c r="C750" s="5"/>
      <c r="D750" s="5" t="s">
        <v>1964</v>
      </c>
      <c r="E750" s="5"/>
      <c r="F750" s="5"/>
      <c r="G750" s="80" t="s">
        <v>3285</v>
      </c>
      <c r="H750" s="7"/>
      <c r="I750" s="7" t="s">
        <v>1965</v>
      </c>
      <c r="J750" s="10">
        <v>1000000</v>
      </c>
      <c r="K750" s="90">
        <f t="shared" si="31"/>
        <v>1403000</v>
      </c>
      <c r="L750" s="41">
        <f>K750*(1.04^18)</f>
        <v>2842220.5710760816</v>
      </c>
      <c r="M750" s="5" t="s">
        <v>3482</v>
      </c>
      <c r="N750" s="5"/>
      <c r="O750" s="5" t="s">
        <v>242</v>
      </c>
      <c r="P750" s="80" t="s">
        <v>386</v>
      </c>
      <c r="Q750" s="80"/>
      <c r="R750" s="5" t="s">
        <v>3347</v>
      </c>
      <c r="S750" s="5"/>
      <c r="T750" s="105"/>
      <c r="U750" s="105"/>
    </row>
    <row r="751" spans="1:21" ht="45" customHeight="1">
      <c r="A751" s="80">
        <v>10184</v>
      </c>
      <c r="B751" s="5" t="s">
        <v>3200</v>
      </c>
      <c r="C751" s="5"/>
      <c r="D751" s="5" t="s">
        <v>1966</v>
      </c>
      <c r="E751" s="5" t="s">
        <v>1967</v>
      </c>
      <c r="F751" s="17" t="s">
        <v>1968</v>
      </c>
      <c r="G751" s="5" t="s">
        <v>3170</v>
      </c>
      <c r="H751" s="7"/>
      <c r="I751" s="7" t="s">
        <v>1969</v>
      </c>
      <c r="J751" s="10">
        <v>3850000</v>
      </c>
      <c r="K751" s="90">
        <f t="shared" si="31"/>
        <v>5401550</v>
      </c>
      <c r="L751" s="41">
        <f>K751*(1.04^28)</f>
        <v>16197645.913728988</v>
      </c>
      <c r="M751" s="5" t="s">
        <v>3483</v>
      </c>
      <c r="N751" s="5"/>
      <c r="O751" s="5" t="s">
        <v>242</v>
      </c>
      <c r="P751" s="5" t="s">
        <v>386</v>
      </c>
      <c r="Q751" s="5"/>
      <c r="R751" s="5" t="s">
        <v>3258</v>
      </c>
      <c r="S751" s="5" t="s">
        <v>3347</v>
      </c>
      <c r="T751" s="105"/>
      <c r="U751" s="105" t="s">
        <v>3254</v>
      </c>
    </row>
    <row r="752" spans="1:21" ht="45" customHeight="1">
      <c r="A752" s="80">
        <v>10188</v>
      </c>
      <c r="B752" s="5" t="s">
        <v>294</v>
      </c>
      <c r="C752" s="5"/>
      <c r="D752" s="5" t="s">
        <v>1970</v>
      </c>
      <c r="E752" s="5" t="s">
        <v>1971</v>
      </c>
      <c r="F752" s="17" t="s">
        <v>2459</v>
      </c>
      <c r="G752" s="5" t="s">
        <v>3171</v>
      </c>
      <c r="H752" s="7"/>
      <c r="I752" s="7" t="s">
        <v>1972</v>
      </c>
      <c r="J752" s="10">
        <v>2300000</v>
      </c>
      <c r="K752" s="90">
        <f t="shared" si="31"/>
        <v>3226900</v>
      </c>
      <c r="L752" s="41">
        <f>K752*(1.04^28)</f>
        <v>9676515.740669265</v>
      </c>
      <c r="M752" s="5" t="s">
        <v>3483</v>
      </c>
      <c r="N752" s="5"/>
      <c r="O752" s="5" t="s">
        <v>304</v>
      </c>
      <c r="P752" s="5" t="s">
        <v>386</v>
      </c>
      <c r="Q752" s="5"/>
      <c r="R752" s="5" t="s">
        <v>3258</v>
      </c>
      <c r="S752" s="5" t="s">
        <v>3347</v>
      </c>
      <c r="T752" s="105"/>
      <c r="U752" s="105"/>
    </row>
    <row r="753" spans="1:21" ht="45" customHeight="1">
      <c r="A753" s="80">
        <v>10193</v>
      </c>
      <c r="B753" s="5" t="s">
        <v>3200</v>
      </c>
      <c r="C753" s="5"/>
      <c r="D753" s="5" t="s">
        <v>1973</v>
      </c>
      <c r="E753" s="5" t="s">
        <v>1974</v>
      </c>
      <c r="F753" s="17" t="s">
        <v>1975</v>
      </c>
      <c r="G753" s="5" t="s">
        <v>3175</v>
      </c>
      <c r="H753" s="7"/>
      <c r="I753" s="7" t="s">
        <v>1976</v>
      </c>
      <c r="J753" s="10">
        <v>2786000</v>
      </c>
      <c r="K753" s="90">
        <f t="shared" si="31"/>
        <v>3908758</v>
      </c>
      <c r="L753" s="41">
        <f>K753*(1.04^10)</f>
        <v>5785916.690628859</v>
      </c>
      <c r="M753" s="5" t="s">
        <v>3481</v>
      </c>
      <c r="N753" s="80"/>
      <c r="O753" s="5" t="s">
        <v>2498</v>
      </c>
      <c r="P753" s="80" t="s">
        <v>386</v>
      </c>
      <c r="Q753" s="80"/>
      <c r="R753" s="5" t="s">
        <v>3314</v>
      </c>
      <c r="S753" s="5" t="s">
        <v>387</v>
      </c>
      <c r="T753" s="105" t="s">
        <v>3254</v>
      </c>
      <c r="U753" s="105" t="s">
        <v>3254</v>
      </c>
    </row>
    <row r="754" spans="1:21" ht="45" customHeight="1">
      <c r="A754" s="80">
        <v>10200</v>
      </c>
      <c r="B754" s="5" t="s">
        <v>3200</v>
      </c>
      <c r="C754" s="5"/>
      <c r="D754" s="5" t="s">
        <v>1977</v>
      </c>
      <c r="E754" s="5"/>
      <c r="F754" s="17"/>
      <c r="G754" s="5" t="s">
        <v>3285</v>
      </c>
      <c r="H754" s="7"/>
      <c r="I754" s="7" t="s">
        <v>1978</v>
      </c>
      <c r="J754" s="10">
        <v>1000000</v>
      </c>
      <c r="K754" s="90">
        <f t="shared" si="31"/>
        <v>1403000</v>
      </c>
      <c r="L754" s="41">
        <f>K754*(1.04^18)</f>
        <v>2842220.5710760816</v>
      </c>
      <c r="M754" s="5" t="s">
        <v>3482</v>
      </c>
      <c r="N754" s="80"/>
      <c r="O754" s="5" t="s">
        <v>242</v>
      </c>
      <c r="P754" s="80" t="s">
        <v>386</v>
      </c>
      <c r="Q754" s="80"/>
      <c r="R754" s="5" t="s">
        <v>3347</v>
      </c>
      <c r="S754" s="5" t="s">
        <v>3258</v>
      </c>
      <c r="T754" s="105" t="s">
        <v>3254</v>
      </c>
      <c r="U754" s="105" t="s">
        <v>3254</v>
      </c>
    </row>
    <row r="755" spans="1:21" ht="45" customHeight="1">
      <c r="A755" s="80">
        <v>10205</v>
      </c>
      <c r="B755" s="5" t="s">
        <v>3200</v>
      </c>
      <c r="C755" s="5"/>
      <c r="D755" s="5" t="s">
        <v>2164</v>
      </c>
      <c r="E755" s="5"/>
      <c r="F755" s="5"/>
      <c r="G755" s="80" t="s">
        <v>3285</v>
      </c>
      <c r="H755" s="7"/>
      <c r="I755" s="7" t="s">
        <v>2167</v>
      </c>
      <c r="J755" s="10">
        <v>3000000</v>
      </c>
      <c r="K755" s="90">
        <f t="shared" si="31"/>
        <v>4209000</v>
      </c>
      <c r="L755" s="41">
        <f>K755*(1.04^18)</f>
        <v>8526661.713228246</v>
      </c>
      <c r="M755" s="5" t="s">
        <v>3482</v>
      </c>
      <c r="N755" s="80"/>
      <c r="O755" s="5" t="s">
        <v>3013</v>
      </c>
      <c r="P755" s="80" t="s">
        <v>386</v>
      </c>
      <c r="Q755" s="80"/>
      <c r="R755" s="5" t="s">
        <v>3347</v>
      </c>
      <c r="S755" s="5" t="s">
        <v>3258</v>
      </c>
      <c r="T755" s="105"/>
      <c r="U755" s="105"/>
    </row>
    <row r="756" spans="1:21" ht="45" customHeight="1">
      <c r="A756" s="80">
        <v>10235</v>
      </c>
      <c r="B756" s="5" t="s">
        <v>3200</v>
      </c>
      <c r="C756" s="5" t="s">
        <v>3229</v>
      </c>
      <c r="D756" s="5" t="s">
        <v>1979</v>
      </c>
      <c r="E756" s="5" t="s">
        <v>1980</v>
      </c>
      <c r="F756" s="5" t="s">
        <v>1981</v>
      </c>
      <c r="G756" s="80" t="s">
        <v>3171</v>
      </c>
      <c r="H756" s="7"/>
      <c r="I756" s="7" t="s">
        <v>1982</v>
      </c>
      <c r="J756" s="10">
        <v>28293000</v>
      </c>
      <c r="K756" s="90">
        <f t="shared" si="31"/>
        <v>39695079</v>
      </c>
      <c r="L756" s="41">
        <f>K756*(1.04^18)</f>
        <v>80414946.61745559</v>
      </c>
      <c r="M756" s="5" t="s">
        <v>3482</v>
      </c>
      <c r="N756" s="5"/>
      <c r="O756" s="5" t="s">
        <v>3195</v>
      </c>
      <c r="P756" s="80" t="s">
        <v>386</v>
      </c>
      <c r="Q756" s="80"/>
      <c r="R756" s="5" t="s">
        <v>3314</v>
      </c>
      <c r="S756" s="5" t="s">
        <v>387</v>
      </c>
      <c r="T756" s="105"/>
      <c r="U756" s="105"/>
    </row>
    <row r="757" spans="1:21" ht="45" customHeight="1">
      <c r="A757" s="80">
        <v>10236</v>
      </c>
      <c r="B757" s="5" t="s">
        <v>3200</v>
      </c>
      <c r="C757" s="5"/>
      <c r="D757" s="5" t="s">
        <v>1983</v>
      </c>
      <c r="E757" s="5" t="s">
        <v>1984</v>
      </c>
      <c r="F757" s="17" t="s">
        <v>1985</v>
      </c>
      <c r="G757" s="5" t="s">
        <v>3175</v>
      </c>
      <c r="H757" s="7"/>
      <c r="I757" s="7" t="s">
        <v>1986</v>
      </c>
      <c r="J757" s="10">
        <v>288750</v>
      </c>
      <c r="K757" s="90">
        <f t="shared" si="31"/>
        <v>405116.25</v>
      </c>
      <c r="L757" s="41">
        <f>K757*(1.04^28)</f>
        <v>1214823.443529674</v>
      </c>
      <c r="M757" s="5" t="s">
        <v>3483</v>
      </c>
      <c r="N757" s="5"/>
      <c r="O757" s="5" t="s">
        <v>298</v>
      </c>
      <c r="P757" s="5" t="s">
        <v>386</v>
      </c>
      <c r="Q757" s="5"/>
      <c r="R757" s="5" t="s">
        <v>3314</v>
      </c>
      <c r="S757" s="5" t="s">
        <v>388</v>
      </c>
      <c r="T757" s="105" t="s">
        <v>3254</v>
      </c>
      <c r="U757" s="105" t="s">
        <v>3254</v>
      </c>
    </row>
    <row r="758" spans="1:21" ht="45" customHeight="1">
      <c r="A758" s="80">
        <v>10237</v>
      </c>
      <c r="B758" s="5" t="s">
        <v>3200</v>
      </c>
      <c r="C758" s="5"/>
      <c r="D758" s="5" t="s">
        <v>1926</v>
      </c>
      <c r="E758" s="5" t="s">
        <v>1927</v>
      </c>
      <c r="F758" s="17" t="s">
        <v>1928</v>
      </c>
      <c r="G758" s="5" t="s">
        <v>3285</v>
      </c>
      <c r="H758" s="7"/>
      <c r="I758" s="7" t="s">
        <v>1929</v>
      </c>
      <c r="J758" s="10">
        <v>2887500</v>
      </c>
      <c r="K758" s="90">
        <f t="shared" si="31"/>
        <v>4051162.5</v>
      </c>
      <c r="L758" s="41">
        <f>K758*(1.04^28)</f>
        <v>12148234.43529674</v>
      </c>
      <c r="M758" s="5" t="s">
        <v>3483</v>
      </c>
      <c r="N758" s="5"/>
      <c r="O758" s="5" t="s">
        <v>298</v>
      </c>
      <c r="P758" s="5" t="s">
        <v>386</v>
      </c>
      <c r="Q758" s="5"/>
      <c r="R758" s="5" t="s">
        <v>3314</v>
      </c>
      <c r="S758" s="5" t="s">
        <v>388</v>
      </c>
      <c r="T758" s="105" t="s">
        <v>3254</v>
      </c>
      <c r="U758" s="105" t="s">
        <v>3254</v>
      </c>
    </row>
    <row r="759" spans="1:21" ht="45" customHeight="1">
      <c r="A759" s="80">
        <v>10239</v>
      </c>
      <c r="B759" s="5" t="s">
        <v>3200</v>
      </c>
      <c r="C759" s="5"/>
      <c r="D759" s="5" t="s">
        <v>1930</v>
      </c>
      <c r="E759" s="5" t="s">
        <v>1931</v>
      </c>
      <c r="F759" s="17" t="s">
        <v>1932</v>
      </c>
      <c r="G759" s="17" t="s">
        <v>3171</v>
      </c>
      <c r="H759" s="7"/>
      <c r="I759" s="7" t="s">
        <v>1933</v>
      </c>
      <c r="J759" s="10">
        <v>400000</v>
      </c>
      <c r="K759" s="90">
        <f t="shared" si="31"/>
        <v>561200</v>
      </c>
      <c r="L759" s="41">
        <f>K759*(1.04^18)</f>
        <v>1136888.2284304327</v>
      </c>
      <c r="M759" s="5" t="s">
        <v>3482</v>
      </c>
      <c r="N759" s="5"/>
      <c r="O759" s="5" t="s">
        <v>3195</v>
      </c>
      <c r="P759" s="5" t="s">
        <v>386</v>
      </c>
      <c r="Q759" s="5"/>
      <c r="R759" s="5" t="s">
        <v>3314</v>
      </c>
      <c r="S759" s="5" t="s">
        <v>388</v>
      </c>
      <c r="T759" s="105" t="s">
        <v>3254</v>
      </c>
      <c r="U759" s="105"/>
    </row>
    <row r="760" spans="1:21" ht="45" customHeight="1">
      <c r="A760" s="80">
        <v>10240</v>
      </c>
      <c r="B760" s="5" t="s">
        <v>3200</v>
      </c>
      <c r="C760" s="5"/>
      <c r="D760" s="5" t="s">
        <v>1934</v>
      </c>
      <c r="E760" s="5" t="s">
        <v>1935</v>
      </c>
      <c r="F760" s="17"/>
      <c r="G760" s="5" t="s">
        <v>3175</v>
      </c>
      <c r="H760" s="7"/>
      <c r="I760" s="7" t="s">
        <v>1936</v>
      </c>
      <c r="J760" s="10">
        <v>1500000</v>
      </c>
      <c r="K760" s="90">
        <f t="shared" si="31"/>
        <v>2104500</v>
      </c>
      <c r="L760" s="41">
        <f>K760*(1.04^18)</f>
        <v>4263330.856614123</v>
      </c>
      <c r="M760" s="5" t="s">
        <v>3482</v>
      </c>
      <c r="N760" s="5"/>
      <c r="O760" s="5" t="s">
        <v>3195</v>
      </c>
      <c r="P760" s="80" t="s">
        <v>386</v>
      </c>
      <c r="Q760" s="80"/>
      <c r="R760" s="5" t="s">
        <v>3314</v>
      </c>
      <c r="S760" s="5" t="s">
        <v>3193</v>
      </c>
      <c r="T760" s="105" t="s">
        <v>3254</v>
      </c>
      <c r="U760" s="105"/>
    </row>
    <row r="761" spans="1:21" ht="45" customHeight="1">
      <c r="A761" s="80">
        <v>10241</v>
      </c>
      <c r="B761" s="5" t="s">
        <v>3200</v>
      </c>
      <c r="C761" s="5"/>
      <c r="D761" s="5" t="s">
        <v>1937</v>
      </c>
      <c r="E761" s="5" t="s">
        <v>1938</v>
      </c>
      <c r="F761" s="17"/>
      <c r="G761" s="5" t="s">
        <v>3170</v>
      </c>
      <c r="H761" s="7"/>
      <c r="I761" s="7" t="s">
        <v>1939</v>
      </c>
      <c r="J761" s="10">
        <v>924000</v>
      </c>
      <c r="K761" s="90">
        <f t="shared" si="31"/>
        <v>1296372</v>
      </c>
      <c r="L761" s="41">
        <f>K761*(1.04^28)</f>
        <v>3887435.019294957</v>
      </c>
      <c r="M761" s="5" t="s">
        <v>3483</v>
      </c>
      <c r="N761" s="5"/>
      <c r="O761" s="5" t="s">
        <v>3195</v>
      </c>
      <c r="P761" s="5" t="s">
        <v>386</v>
      </c>
      <c r="Q761" s="5"/>
      <c r="R761" s="5" t="s">
        <v>3314</v>
      </c>
      <c r="S761" s="5" t="s">
        <v>388</v>
      </c>
      <c r="T761" s="105" t="s">
        <v>3254</v>
      </c>
      <c r="U761" s="105" t="s">
        <v>3254</v>
      </c>
    </row>
    <row r="762" spans="1:21" ht="45" customHeight="1">
      <c r="A762" s="80">
        <v>10242</v>
      </c>
      <c r="B762" s="5" t="s">
        <v>3200</v>
      </c>
      <c r="C762" s="5"/>
      <c r="D762" s="5" t="s">
        <v>1940</v>
      </c>
      <c r="E762" s="5" t="s">
        <v>1941</v>
      </c>
      <c r="F762" s="5"/>
      <c r="G762" s="5" t="s">
        <v>3170</v>
      </c>
      <c r="H762" s="7"/>
      <c r="I762" s="7" t="s">
        <v>1942</v>
      </c>
      <c r="J762" s="10">
        <v>14677225</v>
      </c>
      <c r="K762" s="90">
        <f t="shared" si="31"/>
        <v>20592146.675</v>
      </c>
      <c r="L762" s="41">
        <f>K762*(1.04^28)</f>
        <v>61749738.583410636</v>
      </c>
      <c r="M762" s="5" t="s">
        <v>3483</v>
      </c>
      <c r="N762" s="5"/>
      <c r="O762" s="5" t="s">
        <v>3195</v>
      </c>
      <c r="P762" s="80" t="s">
        <v>386</v>
      </c>
      <c r="Q762" s="80"/>
      <c r="R762" s="5" t="s">
        <v>3314</v>
      </c>
      <c r="S762" s="5"/>
      <c r="T762" s="105"/>
      <c r="U762" s="105" t="s">
        <v>3254</v>
      </c>
    </row>
    <row r="763" spans="1:21" ht="45" customHeight="1">
      <c r="A763" s="80">
        <v>10243</v>
      </c>
      <c r="B763" s="5" t="s">
        <v>3200</v>
      </c>
      <c r="C763" s="5"/>
      <c r="D763" s="5" t="s">
        <v>1943</v>
      </c>
      <c r="E763" s="5" t="s">
        <v>1944</v>
      </c>
      <c r="F763" s="5"/>
      <c r="G763" s="5" t="s">
        <v>3172</v>
      </c>
      <c r="H763" s="7"/>
      <c r="I763" s="7" t="s">
        <v>1945</v>
      </c>
      <c r="J763" s="10">
        <v>415800</v>
      </c>
      <c r="K763" s="90">
        <f t="shared" si="31"/>
        <v>583367.4</v>
      </c>
      <c r="L763" s="41">
        <f>K763*(1.04^28)</f>
        <v>1749345.7586827306</v>
      </c>
      <c r="M763" s="5" t="s">
        <v>3483</v>
      </c>
      <c r="N763" s="5"/>
      <c r="O763" s="5" t="s">
        <v>3195</v>
      </c>
      <c r="P763" s="80" t="s">
        <v>385</v>
      </c>
      <c r="Q763" s="80"/>
      <c r="R763" s="5" t="s">
        <v>3314</v>
      </c>
      <c r="S763" s="5"/>
      <c r="T763" s="105"/>
      <c r="U763" s="105" t="s">
        <v>3254</v>
      </c>
    </row>
    <row r="764" spans="1:21" ht="45" customHeight="1">
      <c r="A764" s="80">
        <v>10244</v>
      </c>
      <c r="B764" s="5" t="s">
        <v>3200</v>
      </c>
      <c r="C764" s="5"/>
      <c r="D764" s="5" t="s">
        <v>1946</v>
      </c>
      <c r="E764" s="5" t="s">
        <v>1947</v>
      </c>
      <c r="F764" s="5"/>
      <c r="G764" s="5" t="s">
        <v>3171</v>
      </c>
      <c r="H764" s="7"/>
      <c r="I764" s="7" t="s">
        <v>1945</v>
      </c>
      <c r="J764" s="10">
        <v>1000000</v>
      </c>
      <c r="K764" s="90">
        <f t="shared" si="31"/>
        <v>1403000</v>
      </c>
      <c r="L764" s="41">
        <f>K764*(1.04^28)</f>
        <v>4207180.756812724</v>
      </c>
      <c r="M764" s="5" t="s">
        <v>3483</v>
      </c>
      <c r="N764" s="5"/>
      <c r="O764" s="5" t="s">
        <v>3195</v>
      </c>
      <c r="P764" s="5" t="s">
        <v>385</v>
      </c>
      <c r="Q764" s="5"/>
      <c r="R764" s="5" t="s">
        <v>3314</v>
      </c>
      <c r="S764" s="5"/>
      <c r="T764" s="105"/>
      <c r="U764" s="105" t="s">
        <v>3254</v>
      </c>
    </row>
    <row r="765" spans="1:21" ht="45" customHeight="1">
      <c r="A765" s="80">
        <v>10245</v>
      </c>
      <c r="B765" s="5" t="s">
        <v>3200</v>
      </c>
      <c r="C765" s="5" t="s">
        <v>3229</v>
      </c>
      <c r="D765" s="5" t="s">
        <v>1948</v>
      </c>
      <c r="E765" s="5" t="s">
        <v>2087</v>
      </c>
      <c r="F765" s="5"/>
      <c r="G765" s="5" t="s">
        <v>3172</v>
      </c>
      <c r="H765" s="7"/>
      <c r="I765" s="7" t="s">
        <v>1945</v>
      </c>
      <c r="J765" s="10">
        <v>1000000</v>
      </c>
      <c r="K765" s="90">
        <f t="shared" si="31"/>
        <v>1403000</v>
      </c>
      <c r="L765" s="41">
        <f>K765*(1.04^28)</f>
        <v>4207180.756812724</v>
      </c>
      <c r="M765" s="5" t="s">
        <v>3483</v>
      </c>
      <c r="N765" s="5"/>
      <c r="O765" s="5" t="s">
        <v>3195</v>
      </c>
      <c r="P765" s="80" t="s">
        <v>385</v>
      </c>
      <c r="Q765" s="80"/>
      <c r="R765" s="5" t="s">
        <v>3314</v>
      </c>
      <c r="S765" s="5"/>
      <c r="T765" s="105"/>
      <c r="U765" s="105"/>
    </row>
    <row r="766" spans="1:21" ht="45" customHeight="1">
      <c r="A766" s="80">
        <v>10246</v>
      </c>
      <c r="B766" s="5" t="s">
        <v>3200</v>
      </c>
      <c r="C766" s="5"/>
      <c r="D766" s="5" t="s">
        <v>1949</v>
      </c>
      <c r="E766" s="5" t="s">
        <v>1950</v>
      </c>
      <c r="F766" s="17" t="s">
        <v>1951</v>
      </c>
      <c r="G766" s="5" t="s">
        <v>3175</v>
      </c>
      <c r="H766" s="7"/>
      <c r="I766" s="7" t="s">
        <v>1952</v>
      </c>
      <c r="J766" s="10">
        <v>577500</v>
      </c>
      <c r="K766" s="90">
        <f t="shared" si="31"/>
        <v>810232.5</v>
      </c>
      <c r="L766" s="41">
        <f>K766*(1.04^10)</f>
        <v>1199342.0275801027</v>
      </c>
      <c r="M766" s="5" t="s">
        <v>3481</v>
      </c>
      <c r="N766" s="5"/>
      <c r="O766" s="5" t="s">
        <v>298</v>
      </c>
      <c r="P766" s="5" t="s">
        <v>386</v>
      </c>
      <c r="Q766" s="5"/>
      <c r="R766" s="5" t="s">
        <v>3314</v>
      </c>
      <c r="S766" s="5" t="s">
        <v>388</v>
      </c>
      <c r="T766" s="105" t="s">
        <v>3254</v>
      </c>
      <c r="U766" s="105" t="s">
        <v>3254</v>
      </c>
    </row>
    <row r="767" spans="1:21" ht="45" customHeight="1">
      <c r="A767" s="80">
        <v>10247</v>
      </c>
      <c r="B767" s="5" t="s">
        <v>3200</v>
      </c>
      <c r="C767" s="5"/>
      <c r="D767" s="5" t="s">
        <v>1953</v>
      </c>
      <c r="E767" s="5" t="s">
        <v>1954</v>
      </c>
      <c r="F767" s="5" t="s">
        <v>1955</v>
      </c>
      <c r="G767" s="17" t="s">
        <v>3175</v>
      </c>
      <c r="H767" s="7"/>
      <c r="I767" s="7" t="s">
        <v>1956</v>
      </c>
      <c r="J767" s="10">
        <v>150000</v>
      </c>
      <c r="K767" s="90">
        <f t="shared" si="31"/>
        <v>210450</v>
      </c>
      <c r="L767" s="41">
        <f>K767*(1.04^10)</f>
        <v>311517.4097610656</v>
      </c>
      <c r="M767" s="5" t="s">
        <v>3481</v>
      </c>
      <c r="N767" s="5"/>
      <c r="O767" s="5" t="s">
        <v>3195</v>
      </c>
      <c r="P767" s="80" t="s">
        <v>386</v>
      </c>
      <c r="Q767" s="80"/>
      <c r="R767" s="5" t="s">
        <v>3258</v>
      </c>
      <c r="S767" s="5" t="s">
        <v>3347</v>
      </c>
      <c r="T767" s="105" t="s">
        <v>3254</v>
      </c>
      <c r="U767" s="105" t="s">
        <v>3254</v>
      </c>
    </row>
    <row r="768" spans="1:21" ht="45" customHeight="1">
      <c r="A768" s="80">
        <v>10248</v>
      </c>
      <c r="B768" s="5" t="s">
        <v>3200</v>
      </c>
      <c r="C768" s="5"/>
      <c r="D768" s="5" t="s">
        <v>1957</v>
      </c>
      <c r="E768" s="5"/>
      <c r="F768" s="5"/>
      <c r="G768" s="80" t="s">
        <v>3348</v>
      </c>
      <c r="H768" s="7"/>
      <c r="I768" s="7" t="s">
        <v>1958</v>
      </c>
      <c r="J768" s="10">
        <v>2316500</v>
      </c>
      <c r="K768" s="90">
        <f t="shared" si="31"/>
        <v>3250049.5</v>
      </c>
      <c r="L768" s="41">
        <f>K768*(1.04^10)</f>
        <v>4810867.198076723</v>
      </c>
      <c r="M768" s="5" t="s">
        <v>3481</v>
      </c>
      <c r="N768" s="5"/>
      <c r="O768" s="5" t="s">
        <v>3195</v>
      </c>
      <c r="P768" s="80" t="s">
        <v>386</v>
      </c>
      <c r="Q768" s="80"/>
      <c r="R768" s="5" t="s">
        <v>3347</v>
      </c>
      <c r="S768" s="5" t="s">
        <v>3258</v>
      </c>
      <c r="T768" s="105"/>
      <c r="U768" s="105" t="s">
        <v>3254</v>
      </c>
    </row>
    <row r="769" spans="1:21" ht="45" customHeight="1">
      <c r="A769" s="80">
        <v>10249</v>
      </c>
      <c r="B769" s="5" t="s">
        <v>3200</v>
      </c>
      <c r="C769" s="5"/>
      <c r="D769" s="5" t="s">
        <v>1959</v>
      </c>
      <c r="E769" s="5"/>
      <c r="F769" s="5"/>
      <c r="G769" s="5" t="s">
        <v>3285</v>
      </c>
      <c r="H769" s="7"/>
      <c r="I769" s="7" t="s">
        <v>1898</v>
      </c>
      <c r="J769" s="10">
        <v>2000000</v>
      </c>
      <c r="K769" s="90">
        <f t="shared" si="31"/>
        <v>2806000</v>
      </c>
      <c r="L769" s="41">
        <f>K769*(1.04^18)</f>
        <v>5684441.142152163</v>
      </c>
      <c r="M769" s="5" t="s">
        <v>3482</v>
      </c>
      <c r="N769" s="5"/>
      <c r="O769" s="5" t="s">
        <v>3195</v>
      </c>
      <c r="P769" s="80" t="s">
        <v>386</v>
      </c>
      <c r="Q769" s="80"/>
      <c r="R769" s="5" t="s">
        <v>3312</v>
      </c>
      <c r="S769" s="5"/>
      <c r="T769" s="105"/>
      <c r="U769" s="105"/>
    </row>
    <row r="770" spans="1:21" ht="45" customHeight="1">
      <c r="A770" s="80">
        <v>10250</v>
      </c>
      <c r="B770" s="5" t="s">
        <v>3200</v>
      </c>
      <c r="C770" s="5"/>
      <c r="D770" s="5" t="s">
        <v>1899</v>
      </c>
      <c r="E770" s="5" t="s">
        <v>1900</v>
      </c>
      <c r="F770" s="17" t="s">
        <v>2091</v>
      </c>
      <c r="G770" s="5" t="s">
        <v>3170</v>
      </c>
      <c r="H770" s="7"/>
      <c r="I770" s="7" t="s">
        <v>1901</v>
      </c>
      <c r="J770" s="10">
        <v>10000000</v>
      </c>
      <c r="K770" s="90">
        <f t="shared" si="31"/>
        <v>14030000</v>
      </c>
      <c r="L770" s="41">
        <f aca="true" t="shared" si="32" ref="L770:L775">K770*(1.04^10)</f>
        <v>20767827.317404374</v>
      </c>
      <c r="M770" s="5" t="s">
        <v>3481</v>
      </c>
      <c r="N770" s="5"/>
      <c r="O770" s="5" t="s">
        <v>3195</v>
      </c>
      <c r="P770" s="80" t="s">
        <v>386</v>
      </c>
      <c r="Q770" s="80"/>
      <c r="R770" s="5" t="s">
        <v>3314</v>
      </c>
      <c r="S770" s="5" t="s">
        <v>3347</v>
      </c>
      <c r="T770" s="105" t="s">
        <v>3254</v>
      </c>
      <c r="U770" s="105" t="s">
        <v>3254</v>
      </c>
    </row>
    <row r="771" spans="1:21" ht="45" customHeight="1">
      <c r="A771" s="80">
        <v>10251</v>
      </c>
      <c r="B771" s="5" t="s">
        <v>3200</v>
      </c>
      <c r="C771" s="5"/>
      <c r="D771" s="5" t="s">
        <v>1902</v>
      </c>
      <c r="E771" s="5" t="s">
        <v>2236</v>
      </c>
      <c r="F771" s="17" t="s">
        <v>1903</v>
      </c>
      <c r="G771" s="5" t="s">
        <v>3175</v>
      </c>
      <c r="H771" s="7"/>
      <c r="I771" s="7" t="s">
        <v>1904</v>
      </c>
      <c r="J771" s="10">
        <v>1000000</v>
      </c>
      <c r="K771" s="90">
        <f t="shared" si="31"/>
        <v>1403000</v>
      </c>
      <c r="L771" s="41">
        <f t="shared" si="32"/>
        <v>2076782.7317404374</v>
      </c>
      <c r="M771" s="5" t="s">
        <v>3481</v>
      </c>
      <c r="N771" s="5"/>
      <c r="O771" s="5" t="s">
        <v>3195</v>
      </c>
      <c r="P771" s="80" t="s">
        <v>386</v>
      </c>
      <c r="Q771" s="80"/>
      <c r="R771" s="5" t="s">
        <v>3314</v>
      </c>
      <c r="S771" s="5" t="s">
        <v>3258</v>
      </c>
      <c r="T771" s="105" t="s">
        <v>3254</v>
      </c>
      <c r="U771" s="105"/>
    </row>
    <row r="772" spans="1:21" ht="45" customHeight="1">
      <c r="A772" s="80">
        <v>10253</v>
      </c>
      <c r="B772" s="5" t="s">
        <v>3200</v>
      </c>
      <c r="C772" s="5"/>
      <c r="D772" s="5" t="s">
        <v>1905</v>
      </c>
      <c r="E772" s="5" t="s">
        <v>2236</v>
      </c>
      <c r="F772" s="17" t="s">
        <v>2262</v>
      </c>
      <c r="G772" s="5" t="s">
        <v>3175</v>
      </c>
      <c r="H772" s="7"/>
      <c r="I772" s="7" t="s">
        <v>1906</v>
      </c>
      <c r="J772" s="10">
        <v>3750000</v>
      </c>
      <c r="K772" s="90">
        <f t="shared" si="31"/>
        <v>5261250</v>
      </c>
      <c r="L772" s="41">
        <f t="shared" si="32"/>
        <v>7787935.24402664</v>
      </c>
      <c r="M772" s="5" t="s">
        <v>3481</v>
      </c>
      <c r="N772" s="5"/>
      <c r="O772" s="5" t="s">
        <v>3195</v>
      </c>
      <c r="P772" s="80" t="s">
        <v>386</v>
      </c>
      <c r="Q772" s="80"/>
      <c r="R772" s="5" t="s">
        <v>3314</v>
      </c>
      <c r="S772" s="5"/>
      <c r="T772" s="105"/>
      <c r="U772" s="105" t="s">
        <v>3254</v>
      </c>
    </row>
    <row r="773" spans="1:21" ht="45" customHeight="1">
      <c r="A773" s="80">
        <v>10254</v>
      </c>
      <c r="B773" s="5" t="s">
        <v>3200</v>
      </c>
      <c r="C773" s="5"/>
      <c r="D773" s="5" t="s">
        <v>1907</v>
      </c>
      <c r="E773" s="5" t="s">
        <v>1908</v>
      </c>
      <c r="F773" s="5"/>
      <c r="G773" s="5" t="s">
        <v>3175</v>
      </c>
      <c r="H773" s="7"/>
      <c r="I773" s="7" t="s">
        <v>1909</v>
      </c>
      <c r="J773" s="10">
        <v>3500000</v>
      </c>
      <c r="K773" s="90">
        <f t="shared" si="31"/>
        <v>4910500</v>
      </c>
      <c r="L773" s="41">
        <f t="shared" si="32"/>
        <v>7268739.561091531</v>
      </c>
      <c r="M773" s="5" t="s">
        <v>3481</v>
      </c>
      <c r="N773" s="5"/>
      <c r="O773" s="5" t="s">
        <v>3195</v>
      </c>
      <c r="P773" s="80" t="s">
        <v>386</v>
      </c>
      <c r="Q773" s="80"/>
      <c r="R773" s="5" t="s">
        <v>3314</v>
      </c>
      <c r="S773" s="5" t="s">
        <v>3347</v>
      </c>
      <c r="T773" s="105" t="s">
        <v>3254</v>
      </c>
      <c r="U773" s="105" t="s">
        <v>3254</v>
      </c>
    </row>
    <row r="774" spans="1:21" ht="45" customHeight="1">
      <c r="A774" s="80">
        <v>10255</v>
      </c>
      <c r="B774" s="5" t="s">
        <v>3200</v>
      </c>
      <c r="C774" s="5" t="s">
        <v>3229</v>
      </c>
      <c r="D774" s="5" t="s">
        <v>1910</v>
      </c>
      <c r="E774" s="5" t="s">
        <v>1911</v>
      </c>
      <c r="F774" s="5" t="s">
        <v>1912</v>
      </c>
      <c r="G774" s="80" t="s">
        <v>3173</v>
      </c>
      <c r="H774" s="7"/>
      <c r="I774" s="7" t="s">
        <v>1913</v>
      </c>
      <c r="J774" s="10">
        <v>1000000</v>
      </c>
      <c r="K774" s="90">
        <f t="shared" si="31"/>
        <v>1403000</v>
      </c>
      <c r="L774" s="41">
        <f t="shared" si="32"/>
        <v>2076782.7317404374</v>
      </c>
      <c r="M774" s="5" t="s">
        <v>3481</v>
      </c>
      <c r="N774" s="5"/>
      <c r="O774" s="5" t="s">
        <v>3195</v>
      </c>
      <c r="P774" s="80" t="s">
        <v>386</v>
      </c>
      <c r="Q774" s="80"/>
      <c r="R774" s="5" t="s">
        <v>3314</v>
      </c>
      <c r="S774" s="5"/>
      <c r="T774" s="105"/>
      <c r="U774" s="105"/>
    </row>
    <row r="775" spans="1:21" ht="45" customHeight="1">
      <c r="A775" s="80">
        <v>10256</v>
      </c>
      <c r="B775" s="5" t="s">
        <v>3200</v>
      </c>
      <c r="C775" s="5"/>
      <c r="D775" s="5" t="s">
        <v>1914</v>
      </c>
      <c r="E775" s="5" t="s">
        <v>1915</v>
      </c>
      <c r="F775" s="17" t="s">
        <v>1916</v>
      </c>
      <c r="G775" s="5" t="s">
        <v>3170</v>
      </c>
      <c r="H775" s="7"/>
      <c r="I775" s="7" t="s">
        <v>1917</v>
      </c>
      <c r="J775" s="10">
        <v>6456450</v>
      </c>
      <c r="K775" s="90">
        <f t="shared" si="31"/>
        <v>9058399.35</v>
      </c>
      <c r="L775" s="41">
        <f t="shared" si="32"/>
        <v>13408643.868345547</v>
      </c>
      <c r="M775" s="5" t="s">
        <v>3481</v>
      </c>
      <c r="N775" s="5"/>
      <c r="O775" s="5" t="s">
        <v>3195</v>
      </c>
      <c r="P775" s="5" t="s">
        <v>386</v>
      </c>
      <c r="Q775" s="5"/>
      <c r="R775" s="5" t="s">
        <v>3314</v>
      </c>
      <c r="S775" s="5" t="s">
        <v>387</v>
      </c>
      <c r="T775" s="105" t="s">
        <v>3254</v>
      </c>
      <c r="U775" s="105" t="s">
        <v>3254</v>
      </c>
    </row>
    <row r="776" spans="1:21" ht="45" customHeight="1">
      <c r="A776" s="80">
        <v>10257</v>
      </c>
      <c r="B776" s="5" t="s">
        <v>3200</v>
      </c>
      <c r="C776" s="5"/>
      <c r="D776" s="5" t="s">
        <v>1918</v>
      </c>
      <c r="E776" s="5"/>
      <c r="F776" s="5"/>
      <c r="G776" s="5" t="s">
        <v>3170</v>
      </c>
      <c r="H776" s="7"/>
      <c r="I776" s="7" t="s">
        <v>1919</v>
      </c>
      <c r="J776" s="10">
        <v>3465000</v>
      </c>
      <c r="K776" s="90">
        <f t="shared" si="31"/>
        <v>4861395</v>
      </c>
      <c r="L776" s="41">
        <f>K776*(1.04^18)</f>
        <v>9848294.278778624</v>
      </c>
      <c r="M776" s="5" t="s">
        <v>3482</v>
      </c>
      <c r="N776" s="5"/>
      <c r="O776" s="5" t="s">
        <v>3195</v>
      </c>
      <c r="P776" s="80" t="s">
        <v>386</v>
      </c>
      <c r="Q776" s="80"/>
      <c r="R776" s="5" t="s">
        <v>3314</v>
      </c>
      <c r="S776" s="5" t="s">
        <v>3347</v>
      </c>
      <c r="T776" s="105"/>
      <c r="U776" s="105"/>
    </row>
    <row r="777" spans="1:21" ht="45" customHeight="1">
      <c r="A777" s="80">
        <v>10258</v>
      </c>
      <c r="B777" s="5" t="s">
        <v>3200</v>
      </c>
      <c r="C777" s="5"/>
      <c r="D777" s="5" t="s">
        <v>1920</v>
      </c>
      <c r="E777" s="5" t="s">
        <v>1950</v>
      </c>
      <c r="F777" s="5" t="s">
        <v>1921</v>
      </c>
      <c r="G777" s="5" t="s">
        <v>3175</v>
      </c>
      <c r="H777" s="15"/>
      <c r="I777" s="15" t="s">
        <v>1922</v>
      </c>
      <c r="J777" s="10">
        <v>19635</v>
      </c>
      <c r="K777" s="90">
        <f t="shared" si="31"/>
        <v>27547.905</v>
      </c>
      <c r="L777" s="41">
        <f>K777*(1.04^28)</f>
        <v>82607.99416001783</v>
      </c>
      <c r="M777" s="5" t="s">
        <v>3483</v>
      </c>
      <c r="N777" s="5"/>
      <c r="O777" s="5" t="s">
        <v>3195</v>
      </c>
      <c r="P777" s="80" t="s">
        <v>386</v>
      </c>
      <c r="Q777" s="80"/>
      <c r="R777" s="5" t="s">
        <v>3258</v>
      </c>
      <c r="S777" s="5"/>
      <c r="T777" s="105"/>
      <c r="U777" s="105"/>
    </row>
    <row r="778" spans="1:21" ht="45" customHeight="1">
      <c r="A778" s="80">
        <v>10259</v>
      </c>
      <c r="B778" s="5" t="s">
        <v>3200</v>
      </c>
      <c r="C778" s="5" t="s">
        <v>3229</v>
      </c>
      <c r="D778" s="5" t="s">
        <v>1923</v>
      </c>
      <c r="E778" s="5" t="s">
        <v>1924</v>
      </c>
      <c r="F778" s="17" t="s">
        <v>1925</v>
      </c>
      <c r="G778" s="5" t="s">
        <v>3170</v>
      </c>
      <c r="H778" s="7"/>
      <c r="I778" s="7" t="s">
        <v>1867</v>
      </c>
      <c r="J778" s="10">
        <v>5700000</v>
      </c>
      <c r="K778" s="90">
        <f t="shared" si="31"/>
        <v>7997100</v>
      </c>
      <c r="L778" s="41">
        <f>K778*(1.04^10)</f>
        <v>11837661.570920493</v>
      </c>
      <c r="M778" s="5" t="s">
        <v>3481</v>
      </c>
      <c r="N778" s="5"/>
      <c r="O778" s="5" t="s">
        <v>242</v>
      </c>
      <c r="P778" s="5" t="s">
        <v>386</v>
      </c>
      <c r="Q778" s="5"/>
      <c r="R778" s="5" t="s">
        <v>3347</v>
      </c>
      <c r="S778" s="5" t="s">
        <v>3258</v>
      </c>
      <c r="T778" s="105"/>
      <c r="U778" s="105"/>
    </row>
    <row r="779" spans="1:21" ht="45" customHeight="1">
      <c r="A779" s="80">
        <v>10260</v>
      </c>
      <c r="B779" s="5" t="s">
        <v>3200</v>
      </c>
      <c r="C779" s="5"/>
      <c r="D779" s="5" t="s">
        <v>1868</v>
      </c>
      <c r="E779" s="5" t="s">
        <v>1869</v>
      </c>
      <c r="F779" s="5"/>
      <c r="G779" s="17" t="s">
        <v>3172</v>
      </c>
      <c r="H779" s="7"/>
      <c r="I779" s="7" t="s">
        <v>1870</v>
      </c>
      <c r="J779" s="10">
        <v>115500</v>
      </c>
      <c r="K779" s="90">
        <f t="shared" si="31"/>
        <v>162046.5</v>
      </c>
      <c r="L779" s="41">
        <f>K779*(1.04^28)</f>
        <v>485929.37741186965</v>
      </c>
      <c r="M779" s="5" t="s">
        <v>3483</v>
      </c>
      <c r="N779" s="5"/>
      <c r="O779" s="5" t="s">
        <v>3195</v>
      </c>
      <c r="P779" s="5" t="s">
        <v>386</v>
      </c>
      <c r="Q779" s="5"/>
      <c r="R779" s="5" t="s">
        <v>3347</v>
      </c>
      <c r="S779" s="5"/>
      <c r="T779" s="105"/>
      <c r="U779" s="105"/>
    </row>
    <row r="780" spans="1:21" ht="45" customHeight="1">
      <c r="A780" s="80">
        <v>10262</v>
      </c>
      <c r="B780" s="5" t="s">
        <v>3200</v>
      </c>
      <c r="C780" s="5"/>
      <c r="D780" s="5" t="s">
        <v>1871</v>
      </c>
      <c r="E780" s="5" t="s">
        <v>1872</v>
      </c>
      <c r="F780" s="17" t="s">
        <v>1873</v>
      </c>
      <c r="G780" s="5" t="s">
        <v>3171</v>
      </c>
      <c r="H780" s="7"/>
      <c r="I780" s="7" t="s">
        <v>1874</v>
      </c>
      <c r="J780" s="10">
        <v>200000</v>
      </c>
      <c r="K780" s="90">
        <f t="shared" si="31"/>
        <v>280600</v>
      </c>
      <c r="L780" s="41">
        <f>K780*(1.04^28)</f>
        <v>841436.1513625447</v>
      </c>
      <c r="M780" s="5" t="s">
        <v>3483</v>
      </c>
      <c r="N780" s="5"/>
      <c r="O780" s="5" t="s">
        <v>298</v>
      </c>
      <c r="P780" s="80" t="s">
        <v>386</v>
      </c>
      <c r="Q780" s="80"/>
      <c r="R780" s="5" t="s">
        <v>3193</v>
      </c>
      <c r="S780" s="5" t="s">
        <v>388</v>
      </c>
      <c r="T780" s="105"/>
      <c r="U780" s="105"/>
    </row>
    <row r="781" spans="1:21" ht="45" customHeight="1">
      <c r="A781" s="80">
        <v>10263</v>
      </c>
      <c r="B781" s="5" t="s">
        <v>3200</v>
      </c>
      <c r="C781" s="5"/>
      <c r="D781" s="5" t="s">
        <v>1875</v>
      </c>
      <c r="E781" s="5" t="s">
        <v>1876</v>
      </c>
      <c r="F781" s="17" t="s">
        <v>1877</v>
      </c>
      <c r="G781" s="5" t="s">
        <v>3171</v>
      </c>
      <c r="H781" s="7"/>
      <c r="I781" s="7" t="s">
        <v>1878</v>
      </c>
      <c r="J781" s="10">
        <v>3250000</v>
      </c>
      <c r="K781" s="90">
        <f t="shared" si="31"/>
        <v>4559750</v>
      </c>
      <c r="L781" s="41">
        <f>K781*(1.04^10)</f>
        <v>6749543.878156422</v>
      </c>
      <c r="M781" s="5" t="s">
        <v>3481</v>
      </c>
      <c r="N781" s="5"/>
      <c r="O781" s="5" t="s">
        <v>3195</v>
      </c>
      <c r="P781" s="5" t="s">
        <v>386</v>
      </c>
      <c r="Q781" s="5"/>
      <c r="R781" s="5" t="s">
        <v>3314</v>
      </c>
      <c r="S781" s="5" t="s">
        <v>3347</v>
      </c>
      <c r="T781" s="105" t="s">
        <v>3254</v>
      </c>
      <c r="U781" s="105" t="s">
        <v>3254</v>
      </c>
    </row>
    <row r="782" spans="1:21" ht="45" customHeight="1">
      <c r="A782" s="80">
        <v>10264</v>
      </c>
      <c r="B782" s="5" t="s">
        <v>3200</v>
      </c>
      <c r="C782" s="5"/>
      <c r="D782" s="5" t="s">
        <v>1879</v>
      </c>
      <c r="E782" s="5"/>
      <c r="F782" s="5"/>
      <c r="G782" s="5" t="s">
        <v>3285</v>
      </c>
      <c r="H782" s="7"/>
      <c r="I782" s="7" t="s">
        <v>1880</v>
      </c>
      <c r="J782" s="10">
        <v>2310000</v>
      </c>
      <c r="K782" s="90">
        <f t="shared" si="31"/>
        <v>3240930</v>
      </c>
      <c r="L782" s="41">
        <f>K782*(1.04^28)</f>
        <v>9718587.548237393</v>
      </c>
      <c r="M782" s="5" t="s">
        <v>3483</v>
      </c>
      <c r="N782" s="5"/>
      <c r="O782" s="5" t="s">
        <v>3195</v>
      </c>
      <c r="P782" s="80" t="s">
        <v>385</v>
      </c>
      <c r="Q782" s="80"/>
      <c r="R782" s="5" t="s">
        <v>3314</v>
      </c>
      <c r="S782" s="5"/>
      <c r="T782" s="105"/>
      <c r="U782" s="105"/>
    </row>
    <row r="783" spans="1:21" ht="45" customHeight="1">
      <c r="A783" s="80">
        <v>10265</v>
      </c>
      <c r="B783" s="5" t="s">
        <v>3200</v>
      </c>
      <c r="C783" s="5"/>
      <c r="D783" s="5" t="s">
        <v>1881</v>
      </c>
      <c r="E783" s="5" t="s">
        <v>1882</v>
      </c>
      <c r="F783" s="5"/>
      <c r="G783" s="17" t="s">
        <v>3175</v>
      </c>
      <c r="H783" s="7"/>
      <c r="I783" s="7" t="s">
        <v>1883</v>
      </c>
      <c r="J783" s="10">
        <v>80000</v>
      </c>
      <c r="K783" s="90">
        <f t="shared" si="31"/>
        <v>112240</v>
      </c>
      <c r="L783" s="41">
        <f>K783*(1.04^28)</f>
        <v>336574.4605450179</v>
      </c>
      <c r="M783" s="5" t="s">
        <v>3483</v>
      </c>
      <c r="N783" s="5"/>
      <c r="O783" s="5" t="s">
        <v>3195</v>
      </c>
      <c r="P783" s="80" t="s">
        <v>385</v>
      </c>
      <c r="Q783" s="80"/>
      <c r="R783" s="5" t="s">
        <v>290</v>
      </c>
      <c r="S783" s="5" t="s">
        <v>3314</v>
      </c>
      <c r="T783" s="105"/>
      <c r="U783" s="105"/>
    </row>
    <row r="784" spans="1:21" ht="45" customHeight="1">
      <c r="A784" s="80">
        <v>10266</v>
      </c>
      <c r="B784" s="5" t="s">
        <v>3200</v>
      </c>
      <c r="C784" s="5"/>
      <c r="D784" s="5" t="s">
        <v>1884</v>
      </c>
      <c r="E784" s="5" t="s">
        <v>1885</v>
      </c>
      <c r="F784" s="17" t="s">
        <v>1886</v>
      </c>
      <c r="G784" s="17" t="s">
        <v>3171</v>
      </c>
      <c r="H784" s="7"/>
      <c r="I784" s="7" t="s">
        <v>1887</v>
      </c>
      <c r="J784" s="10">
        <v>360000</v>
      </c>
      <c r="K784" s="90">
        <f t="shared" si="31"/>
        <v>505080</v>
      </c>
      <c r="L784" s="41">
        <f>K784*(1.04^28)</f>
        <v>1514585.0724525806</v>
      </c>
      <c r="M784" s="5" t="s">
        <v>3483</v>
      </c>
      <c r="N784" s="5"/>
      <c r="O784" s="5" t="s">
        <v>3195</v>
      </c>
      <c r="P784" s="80" t="s">
        <v>385</v>
      </c>
      <c r="Q784" s="80"/>
      <c r="R784" s="5" t="s">
        <v>290</v>
      </c>
      <c r="S784" s="5" t="s">
        <v>3314</v>
      </c>
      <c r="T784" s="105"/>
      <c r="U784" s="105"/>
    </row>
    <row r="785" spans="1:21" ht="45" customHeight="1">
      <c r="A785" s="80">
        <v>10267</v>
      </c>
      <c r="B785" s="5" t="s">
        <v>3200</v>
      </c>
      <c r="C785" s="5"/>
      <c r="D785" s="5" t="s">
        <v>1888</v>
      </c>
      <c r="E785" s="5" t="s">
        <v>2190</v>
      </c>
      <c r="F785" s="17" t="s">
        <v>1889</v>
      </c>
      <c r="G785" s="80" t="s">
        <v>3170</v>
      </c>
      <c r="H785" s="7"/>
      <c r="I785" s="7" t="s">
        <v>1890</v>
      </c>
      <c r="J785" s="10">
        <v>90000</v>
      </c>
      <c r="K785" s="90">
        <f t="shared" si="31"/>
        <v>126270</v>
      </c>
      <c r="L785" s="41">
        <f>K785*(1.04^28)</f>
        <v>378646.26811314514</v>
      </c>
      <c r="M785" s="5" t="s">
        <v>3483</v>
      </c>
      <c r="N785" s="5"/>
      <c r="O785" s="5" t="s">
        <v>298</v>
      </c>
      <c r="P785" s="5" t="s">
        <v>386</v>
      </c>
      <c r="Q785" s="5"/>
      <c r="R785" s="5" t="s">
        <v>3258</v>
      </c>
      <c r="S785" s="5"/>
      <c r="T785" s="105"/>
      <c r="U785" s="105"/>
    </row>
    <row r="786" spans="1:21" ht="45" customHeight="1">
      <c r="A786" s="80">
        <v>10268</v>
      </c>
      <c r="B786" s="5" t="s">
        <v>3200</v>
      </c>
      <c r="C786" s="5"/>
      <c r="D786" s="5" t="s">
        <v>1891</v>
      </c>
      <c r="E786" s="5"/>
      <c r="F786" s="5"/>
      <c r="G786" s="17" t="s">
        <v>3285</v>
      </c>
      <c r="H786" s="7"/>
      <c r="I786" s="7" t="s">
        <v>1892</v>
      </c>
      <c r="J786" s="10">
        <v>7680750</v>
      </c>
      <c r="K786" s="90">
        <f t="shared" si="31"/>
        <v>10776092.25</v>
      </c>
      <c r="L786" s="41">
        <f>K786*(1.04^18)</f>
        <v>21830385.651292615</v>
      </c>
      <c r="M786" s="5" t="s">
        <v>3482</v>
      </c>
      <c r="N786" s="5"/>
      <c r="O786" s="5" t="s">
        <v>242</v>
      </c>
      <c r="P786" s="80" t="s">
        <v>386</v>
      </c>
      <c r="Q786" s="80"/>
      <c r="R786" s="5" t="s">
        <v>3347</v>
      </c>
      <c r="S786" s="5" t="s">
        <v>3258</v>
      </c>
      <c r="T786" s="105"/>
      <c r="U786" s="105"/>
    </row>
    <row r="787" spans="1:21" ht="45" customHeight="1">
      <c r="A787" s="80">
        <v>10270</v>
      </c>
      <c r="B787" s="5" t="s">
        <v>3200</v>
      </c>
      <c r="C787" s="5"/>
      <c r="D787" s="5" t="s">
        <v>1893</v>
      </c>
      <c r="E787" s="5" t="s">
        <v>1894</v>
      </c>
      <c r="F787" s="17" t="s">
        <v>2204</v>
      </c>
      <c r="G787" s="80" t="s">
        <v>3175</v>
      </c>
      <c r="H787" s="7"/>
      <c r="I787" s="7" t="s">
        <v>1922</v>
      </c>
      <c r="J787" s="10">
        <v>462000</v>
      </c>
      <c r="K787" s="90">
        <f t="shared" si="31"/>
        <v>648186</v>
      </c>
      <c r="L787" s="41">
        <f>K787*(1.04^28)</f>
        <v>1943717.5096474786</v>
      </c>
      <c r="M787" s="5" t="s">
        <v>3483</v>
      </c>
      <c r="N787" s="5"/>
      <c r="O787" s="5" t="s">
        <v>242</v>
      </c>
      <c r="P787" s="5" t="s">
        <v>386</v>
      </c>
      <c r="Q787" s="5"/>
      <c r="R787" s="5" t="s">
        <v>3258</v>
      </c>
      <c r="S787" s="5"/>
      <c r="T787" s="105"/>
      <c r="U787" s="105"/>
    </row>
    <row r="788" spans="1:21" ht="45" customHeight="1">
      <c r="A788" s="80">
        <v>10271</v>
      </c>
      <c r="B788" s="5" t="s">
        <v>3200</v>
      </c>
      <c r="C788" s="5"/>
      <c r="D788" s="5" t="s">
        <v>1895</v>
      </c>
      <c r="E788" s="5" t="s">
        <v>1896</v>
      </c>
      <c r="F788" s="17" t="s">
        <v>2162</v>
      </c>
      <c r="G788" s="5" t="s">
        <v>3172</v>
      </c>
      <c r="H788" s="7"/>
      <c r="I788" s="7" t="s">
        <v>1897</v>
      </c>
      <c r="J788" s="10">
        <v>3500000</v>
      </c>
      <c r="K788" s="90">
        <f t="shared" si="31"/>
        <v>4910500</v>
      </c>
      <c r="L788" s="41">
        <f>K788*(1.04^10)</f>
        <v>7268739.561091531</v>
      </c>
      <c r="M788" s="5" t="s">
        <v>3481</v>
      </c>
      <c r="N788" s="5"/>
      <c r="O788" s="5" t="s">
        <v>242</v>
      </c>
      <c r="P788" s="5" t="s">
        <v>386</v>
      </c>
      <c r="Q788" s="5"/>
      <c r="R788" s="5" t="s">
        <v>3258</v>
      </c>
      <c r="S788" s="5" t="s">
        <v>3347</v>
      </c>
      <c r="T788" s="105"/>
      <c r="U788" s="105"/>
    </row>
    <row r="789" spans="1:21" ht="45" customHeight="1">
      <c r="A789" s="80">
        <v>10274</v>
      </c>
      <c r="B789" s="5" t="s">
        <v>3200</v>
      </c>
      <c r="C789" s="5"/>
      <c r="D789" s="5" t="s">
        <v>1839</v>
      </c>
      <c r="E789" s="5" t="s">
        <v>1840</v>
      </c>
      <c r="F789" s="5" t="s">
        <v>1841</v>
      </c>
      <c r="G789" s="5" t="s">
        <v>3171</v>
      </c>
      <c r="H789" s="7"/>
      <c r="I789" s="7" t="s">
        <v>1842</v>
      </c>
      <c r="J789" s="10">
        <v>1000000</v>
      </c>
      <c r="K789" s="90">
        <f t="shared" si="31"/>
        <v>1403000</v>
      </c>
      <c r="L789" s="41">
        <f>K789*(1.04^10)</f>
        <v>2076782.7317404374</v>
      </c>
      <c r="M789" s="5" t="s">
        <v>3481</v>
      </c>
      <c r="N789" s="5"/>
      <c r="O789" s="5" t="s">
        <v>242</v>
      </c>
      <c r="P789" s="5" t="s">
        <v>386</v>
      </c>
      <c r="Q789" s="5"/>
      <c r="R789" s="5" t="s">
        <v>3314</v>
      </c>
      <c r="S789" s="5" t="s">
        <v>387</v>
      </c>
      <c r="T789" s="105"/>
      <c r="U789" s="105"/>
    </row>
    <row r="790" spans="1:21" ht="45" customHeight="1">
      <c r="A790" s="80">
        <v>10275</v>
      </c>
      <c r="B790" s="5" t="s">
        <v>3200</v>
      </c>
      <c r="C790" s="5"/>
      <c r="D790" s="5" t="s">
        <v>1843</v>
      </c>
      <c r="E790" s="17" t="s">
        <v>2070</v>
      </c>
      <c r="F790" s="17" t="s">
        <v>1844</v>
      </c>
      <c r="G790" s="80" t="s">
        <v>3175</v>
      </c>
      <c r="H790" s="7"/>
      <c r="I790" s="7" t="s">
        <v>2071</v>
      </c>
      <c r="J790" s="10"/>
      <c r="K790" s="90">
        <v>7909800</v>
      </c>
      <c r="L790" s="41">
        <f>K790*(1.04^18)</f>
        <v>16023803.47334112</v>
      </c>
      <c r="M790" s="5" t="s">
        <v>3482</v>
      </c>
      <c r="N790" s="5"/>
      <c r="O790" s="5" t="s">
        <v>242</v>
      </c>
      <c r="P790" s="5" t="s">
        <v>386</v>
      </c>
      <c r="Q790" s="5"/>
      <c r="R790" s="5" t="s">
        <v>3258</v>
      </c>
      <c r="S790" s="5" t="s">
        <v>3347</v>
      </c>
      <c r="T790" s="105"/>
      <c r="U790" s="105"/>
    </row>
    <row r="791" spans="1:21" ht="45" customHeight="1">
      <c r="A791" s="80">
        <v>10276</v>
      </c>
      <c r="B791" s="5" t="s">
        <v>3200</v>
      </c>
      <c r="C791" s="5"/>
      <c r="D791" s="5" t="s">
        <v>1845</v>
      </c>
      <c r="E791" s="5" t="s">
        <v>2065</v>
      </c>
      <c r="F791" s="17" t="s">
        <v>1846</v>
      </c>
      <c r="G791" s="80" t="s">
        <v>3175</v>
      </c>
      <c r="H791" s="7"/>
      <c r="I791" s="7" t="s">
        <v>1847</v>
      </c>
      <c r="J791" s="10">
        <v>1311000</v>
      </c>
      <c r="K791" s="90">
        <f aca="true" t="shared" si="33" ref="K791:K822">J791*1.403</f>
        <v>1839333</v>
      </c>
      <c r="L791" s="41">
        <f>K791*(1.04^18)</f>
        <v>3726151.1686807433</v>
      </c>
      <c r="M791" s="5" t="s">
        <v>3482</v>
      </c>
      <c r="N791" s="5"/>
      <c r="O791" s="5" t="s">
        <v>3089</v>
      </c>
      <c r="P791" s="5" t="s">
        <v>386</v>
      </c>
      <c r="Q791" s="5"/>
      <c r="R791" s="5" t="s">
        <v>3258</v>
      </c>
      <c r="S791" s="5" t="s">
        <v>3347</v>
      </c>
      <c r="T791" s="105"/>
      <c r="U791" s="105"/>
    </row>
    <row r="792" spans="1:21" ht="45" customHeight="1">
      <c r="A792" s="80">
        <v>10277</v>
      </c>
      <c r="B792" s="5" t="s">
        <v>3200</v>
      </c>
      <c r="C792" s="5"/>
      <c r="D792" s="5" t="s">
        <v>1848</v>
      </c>
      <c r="E792" s="5" t="s">
        <v>1846</v>
      </c>
      <c r="F792" s="17" t="s">
        <v>1849</v>
      </c>
      <c r="G792" s="80" t="s">
        <v>3172</v>
      </c>
      <c r="H792" s="7"/>
      <c r="I792" s="7" t="s">
        <v>1850</v>
      </c>
      <c r="J792" s="10">
        <v>1500000</v>
      </c>
      <c r="K792" s="90">
        <f t="shared" si="33"/>
        <v>2104500</v>
      </c>
      <c r="L792" s="41">
        <f>K792*(1.04^18)</f>
        <v>4263330.856614123</v>
      </c>
      <c r="M792" s="5" t="s">
        <v>3482</v>
      </c>
      <c r="N792" s="5"/>
      <c r="O792" s="5" t="s">
        <v>242</v>
      </c>
      <c r="P792" s="5" t="s">
        <v>386</v>
      </c>
      <c r="Q792" s="5"/>
      <c r="R792" s="5" t="s">
        <v>3258</v>
      </c>
      <c r="S792" s="5" t="s">
        <v>3347</v>
      </c>
      <c r="T792" s="105"/>
      <c r="U792" s="105"/>
    </row>
    <row r="793" spans="1:21" ht="45" customHeight="1">
      <c r="A793" s="80">
        <v>10278</v>
      </c>
      <c r="B793" s="5" t="s">
        <v>3200</v>
      </c>
      <c r="C793" s="5"/>
      <c r="D793" s="5" t="s">
        <v>1851</v>
      </c>
      <c r="E793" s="5"/>
      <c r="F793" s="5"/>
      <c r="G793" s="5" t="s">
        <v>3285</v>
      </c>
      <c r="H793" s="7"/>
      <c r="I793" s="7" t="s">
        <v>1852</v>
      </c>
      <c r="J793" s="10">
        <v>3465000</v>
      </c>
      <c r="K793" s="90">
        <f t="shared" si="33"/>
        <v>4861395</v>
      </c>
      <c r="L793" s="41">
        <f>K793*(1.04^18)</f>
        <v>9848294.278778624</v>
      </c>
      <c r="M793" s="5" t="s">
        <v>3482</v>
      </c>
      <c r="N793" s="5"/>
      <c r="O793" s="5" t="s">
        <v>242</v>
      </c>
      <c r="P793" s="80" t="s">
        <v>386</v>
      </c>
      <c r="Q793" s="80"/>
      <c r="R793" s="5" t="s">
        <v>3347</v>
      </c>
      <c r="S793" s="5" t="s">
        <v>3258</v>
      </c>
      <c r="T793" s="105"/>
      <c r="U793" s="105"/>
    </row>
    <row r="794" spans="1:21" ht="45" customHeight="1">
      <c r="A794" s="80">
        <v>10279</v>
      </c>
      <c r="B794" s="5" t="s">
        <v>3200</v>
      </c>
      <c r="C794" s="5"/>
      <c r="D794" s="5" t="s">
        <v>1853</v>
      </c>
      <c r="E794" s="5" t="s">
        <v>2230</v>
      </c>
      <c r="F794" s="17" t="s">
        <v>1854</v>
      </c>
      <c r="G794" s="80" t="s">
        <v>3170</v>
      </c>
      <c r="H794" s="7"/>
      <c r="I794" s="7" t="s">
        <v>1855</v>
      </c>
      <c r="J794" s="10">
        <v>2541000</v>
      </c>
      <c r="K794" s="90">
        <f t="shared" si="33"/>
        <v>3565023</v>
      </c>
      <c r="L794" s="41">
        <f>K794*(1.04^28)</f>
        <v>10690446.303061131</v>
      </c>
      <c r="M794" s="5" t="s">
        <v>3483</v>
      </c>
      <c r="N794" s="5"/>
      <c r="O794" s="5" t="s">
        <v>242</v>
      </c>
      <c r="P794" s="80" t="s">
        <v>386</v>
      </c>
      <c r="Q794" s="80"/>
      <c r="R794" s="5" t="s">
        <v>3258</v>
      </c>
      <c r="S794" s="5" t="s">
        <v>3347</v>
      </c>
      <c r="T794" s="105"/>
      <c r="U794" s="105"/>
    </row>
    <row r="795" spans="1:21" ht="45" customHeight="1">
      <c r="A795" s="80">
        <v>10280</v>
      </c>
      <c r="B795" s="5" t="s">
        <v>3200</v>
      </c>
      <c r="C795" s="5"/>
      <c r="D795" s="5" t="s">
        <v>1856</v>
      </c>
      <c r="E795" s="5" t="s">
        <v>1857</v>
      </c>
      <c r="F795" s="17" t="s">
        <v>2230</v>
      </c>
      <c r="G795" s="80" t="s">
        <v>3175</v>
      </c>
      <c r="H795" s="7"/>
      <c r="I795" s="7" t="s">
        <v>1858</v>
      </c>
      <c r="J795" s="10">
        <v>1200000</v>
      </c>
      <c r="K795" s="90">
        <f t="shared" si="33"/>
        <v>1683600</v>
      </c>
      <c r="L795" s="41">
        <f>K795*(1.04^28)</f>
        <v>5048616.908175269</v>
      </c>
      <c r="M795" s="5" t="s">
        <v>3483</v>
      </c>
      <c r="N795" s="5"/>
      <c r="O795" s="5" t="s">
        <v>3089</v>
      </c>
      <c r="P795" s="5" t="s">
        <v>386</v>
      </c>
      <c r="Q795" s="5"/>
      <c r="R795" s="5" t="s">
        <v>3258</v>
      </c>
      <c r="S795" s="5" t="s">
        <v>3347</v>
      </c>
      <c r="T795" s="105"/>
      <c r="U795" s="105"/>
    </row>
    <row r="796" spans="1:21" ht="45" customHeight="1">
      <c r="A796" s="80">
        <v>10281</v>
      </c>
      <c r="B796" s="5" t="s">
        <v>3200</v>
      </c>
      <c r="C796" s="5"/>
      <c r="D796" s="5" t="s">
        <v>1859</v>
      </c>
      <c r="E796" s="5" t="s">
        <v>1991</v>
      </c>
      <c r="F796" s="17" t="s">
        <v>1860</v>
      </c>
      <c r="G796" s="5" t="s">
        <v>3170</v>
      </c>
      <c r="H796" s="7"/>
      <c r="I796" s="7" t="s">
        <v>1861</v>
      </c>
      <c r="J796" s="10">
        <v>225000</v>
      </c>
      <c r="K796" s="90">
        <f t="shared" si="33"/>
        <v>315675</v>
      </c>
      <c r="L796" s="41">
        <f>K796*(1.04^10)</f>
        <v>467276.1146415984</v>
      </c>
      <c r="M796" s="5" t="s">
        <v>3481</v>
      </c>
      <c r="N796" s="5"/>
      <c r="O796" s="5" t="s">
        <v>242</v>
      </c>
      <c r="P796" s="80" t="s">
        <v>385</v>
      </c>
      <c r="Q796" s="80"/>
      <c r="R796" s="5" t="s">
        <v>290</v>
      </c>
      <c r="S796" s="5" t="s">
        <v>3314</v>
      </c>
      <c r="T796" s="105"/>
      <c r="U796" s="105"/>
    </row>
    <row r="797" spans="1:21" ht="45" customHeight="1">
      <c r="A797" s="80">
        <v>10282</v>
      </c>
      <c r="B797" s="5" t="s">
        <v>3200</v>
      </c>
      <c r="C797" s="5" t="s">
        <v>3229</v>
      </c>
      <c r="D797" s="5" t="s">
        <v>1862</v>
      </c>
      <c r="E797" s="5" t="s">
        <v>1863</v>
      </c>
      <c r="F797" s="5"/>
      <c r="G797" s="5" t="s">
        <v>3170</v>
      </c>
      <c r="H797" s="7"/>
      <c r="I797" s="7" t="s">
        <v>1864</v>
      </c>
      <c r="J797" s="10">
        <v>1000000</v>
      </c>
      <c r="K797" s="90">
        <f t="shared" si="33"/>
        <v>1403000</v>
      </c>
      <c r="L797" s="41">
        <f>K797*(1.04^18)</f>
        <v>2842220.5710760816</v>
      </c>
      <c r="M797" s="5" t="s">
        <v>3482</v>
      </c>
      <c r="N797" s="5"/>
      <c r="O797" s="5" t="s">
        <v>242</v>
      </c>
      <c r="P797" s="5" t="s">
        <v>385</v>
      </c>
      <c r="Q797" s="5"/>
      <c r="R797" s="5" t="s">
        <v>3347</v>
      </c>
      <c r="S797" s="5" t="s">
        <v>3258</v>
      </c>
      <c r="T797" s="105"/>
      <c r="U797" s="105"/>
    </row>
    <row r="798" spans="1:21" ht="45" customHeight="1">
      <c r="A798" s="80">
        <v>10285</v>
      </c>
      <c r="B798" s="5" t="s">
        <v>3200</v>
      </c>
      <c r="C798" s="5" t="s">
        <v>3229</v>
      </c>
      <c r="D798" s="5" t="s">
        <v>1821</v>
      </c>
      <c r="E798" s="5" t="s">
        <v>1991</v>
      </c>
      <c r="F798" s="17" t="s">
        <v>2162</v>
      </c>
      <c r="G798" s="5" t="s">
        <v>3170</v>
      </c>
      <c r="H798" s="7"/>
      <c r="I798" s="7" t="s">
        <v>1822</v>
      </c>
      <c r="J798" s="10">
        <v>17700000</v>
      </c>
      <c r="K798" s="90">
        <f t="shared" si="33"/>
        <v>24833100</v>
      </c>
      <c r="L798" s="41">
        <f>K798*(1.04^10)</f>
        <v>36759054.35180575</v>
      </c>
      <c r="M798" s="5" t="s">
        <v>3481</v>
      </c>
      <c r="N798" s="5"/>
      <c r="O798" s="5" t="s">
        <v>243</v>
      </c>
      <c r="P798" s="5" t="s">
        <v>386</v>
      </c>
      <c r="Q798" s="5"/>
      <c r="R798" s="5" t="s">
        <v>3347</v>
      </c>
      <c r="S798" s="5" t="s">
        <v>390</v>
      </c>
      <c r="T798" s="105"/>
      <c r="U798" s="105"/>
    </row>
    <row r="799" spans="1:21" ht="45" customHeight="1">
      <c r="A799" s="80">
        <v>10286</v>
      </c>
      <c r="B799" s="5" t="s">
        <v>3200</v>
      </c>
      <c r="C799" s="5"/>
      <c r="D799" s="5" t="s">
        <v>1823</v>
      </c>
      <c r="E799" s="5"/>
      <c r="F799" s="5"/>
      <c r="G799" s="5" t="s">
        <v>3171</v>
      </c>
      <c r="H799" s="7"/>
      <c r="I799" s="7" t="s">
        <v>1824</v>
      </c>
      <c r="J799" s="10">
        <v>3465000</v>
      </c>
      <c r="K799" s="90">
        <f t="shared" si="33"/>
        <v>4861395</v>
      </c>
      <c r="L799" s="41">
        <f>K799*(1.04^28)</f>
        <v>14577881.322356088</v>
      </c>
      <c r="M799" s="5" t="s">
        <v>3483</v>
      </c>
      <c r="N799" s="5"/>
      <c r="O799" s="5" t="s">
        <v>3089</v>
      </c>
      <c r="P799" s="80" t="s">
        <v>386</v>
      </c>
      <c r="Q799" s="80"/>
      <c r="R799" s="5" t="s">
        <v>3347</v>
      </c>
      <c r="S799" s="5" t="s">
        <v>3258</v>
      </c>
      <c r="T799" s="105"/>
      <c r="U799" s="105"/>
    </row>
    <row r="800" spans="1:21" ht="45" customHeight="1">
      <c r="A800" s="80">
        <v>10287</v>
      </c>
      <c r="B800" s="5" t="s">
        <v>3200</v>
      </c>
      <c r="C800" s="5" t="s">
        <v>3229</v>
      </c>
      <c r="D800" s="5" t="s">
        <v>1825</v>
      </c>
      <c r="E800" s="5"/>
      <c r="F800" s="5"/>
      <c r="G800" s="5" t="s">
        <v>3285</v>
      </c>
      <c r="H800" s="7"/>
      <c r="I800" s="7" t="s">
        <v>1826</v>
      </c>
      <c r="J800" s="10">
        <v>5000000</v>
      </c>
      <c r="K800" s="90">
        <f t="shared" si="33"/>
        <v>7015000</v>
      </c>
      <c r="L800" s="41">
        <f>K800*(1.04^28)</f>
        <v>21035903.78406362</v>
      </c>
      <c r="M800" s="5" t="s">
        <v>3483</v>
      </c>
      <c r="N800" s="5"/>
      <c r="O800" s="5" t="s">
        <v>242</v>
      </c>
      <c r="P800" s="80" t="s">
        <v>386</v>
      </c>
      <c r="Q800" s="80"/>
      <c r="R800" s="5" t="s">
        <v>3347</v>
      </c>
      <c r="S800" s="5" t="s">
        <v>3258</v>
      </c>
      <c r="T800" s="105"/>
      <c r="U800" s="105"/>
    </row>
    <row r="801" spans="1:21" ht="45" customHeight="1">
      <c r="A801" s="80">
        <v>10288</v>
      </c>
      <c r="B801" s="5" t="s">
        <v>3200</v>
      </c>
      <c r="C801" s="5"/>
      <c r="D801" s="5" t="s">
        <v>1827</v>
      </c>
      <c r="E801" s="5"/>
      <c r="F801" s="5"/>
      <c r="G801" s="5" t="s">
        <v>3175</v>
      </c>
      <c r="H801" s="7"/>
      <c r="I801" s="7" t="s">
        <v>1828</v>
      </c>
      <c r="J801" s="10">
        <v>1000000</v>
      </c>
      <c r="K801" s="90">
        <f t="shared" si="33"/>
        <v>1403000</v>
      </c>
      <c r="L801" s="41">
        <f>K801*(1.04^28)</f>
        <v>4207180.756812724</v>
      </c>
      <c r="M801" s="5" t="s">
        <v>3483</v>
      </c>
      <c r="N801" s="5"/>
      <c r="O801" s="5" t="s">
        <v>242</v>
      </c>
      <c r="P801" s="80" t="s">
        <v>386</v>
      </c>
      <c r="Q801" s="80"/>
      <c r="R801" s="5" t="s">
        <v>3314</v>
      </c>
      <c r="S801" s="5" t="s">
        <v>387</v>
      </c>
      <c r="T801" s="105"/>
      <c r="U801" s="105"/>
    </row>
    <row r="802" spans="1:21" ht="45" customHeight="1">
      <c r="A802" s="80">
        <v>10289</v>
      </c>
      <c r="B802" s="5" t="s">
        <v>3200</v>
      </c>
      <c r="C802" s="5"/>
      <c r="D802" s="5" t="s">
        <v>1829</v>
      </c>
      <c r="E802" s="5" t="s">
        <v>1975</v>
      </c>
      <c r="F802" s="17" t="s">
        <v>3293</v>
      </c>
      <c r="G802" s="5" t="s">
        <v>3171</v>
      </c>
      <c r="H802" s="7"/>
      <c r="I802" s="7" t="s">
        <v>1830</v>
      </c>
      <c r="J802" s="10">
        <v>2000000</v>
      </c>
      <c r="K802" s="90">
        <f t="shared" si="33"/>
        <v>2806000</v>
      </c>
      <c r="L802" s="41">
        <f>K802*(1.04^28)</f>
        <v>8414361.513625449</v>
      </c>
      <c r="M802" s="5" t="s">
        <v>3483</v>
      </c>
      <c r="N802" s="5"/>
      <c r="O802" s="5" t="s">
        <v>2498</v>
      </c>
      <c r="P802" s="80" t="s">
        <v>386</v>
      </c>
      <c r="Q802" s="80"/>
      <c r="R802" s="5" t="s">
        <v>3347</v>
      </c>
      <c r="S802" s="5" t="s">
        <v>390</v>
      </c>
      <c r="T802" s="105"/>
      <c r="U802" s="105"/>
    </row>
    <row r="803" spans="1:21" ht="45" customHeight="1">
      <c r="A803" s="80">
        <v>10290</v>
      </c>
      <c r="B803" s="5" t="s">
        <v>3200</v>
      </c>
      <c r="C803" s="5"/>
      <c r="D803" s="5" t="s">
        <v>1831</v>
      </c>
      <c r="E803" s="5" t="s">
        <v>3293</v>
      </c>
      <c r="F803" s="17" t="s">
        <v>1832</v>
      </c>
      <c r="G803" s="5" t="s">
        <v>3171</v>
      </c>
      <c r="H803" s="7"/>
      <c r="I803" s="7" t="s">
        <v>1833</v>
      </c>
      <c r="J803" s="10">
        <v>4070500</v>
      </c>
      <c r="K803" s="90">
        <f t="shared" si="33"/>
        <v>5710911.5</v>
      </c>
      <c r="L803" s="41">
        <f>K803*(1.04^18)</f>
        <v>11569258.83456519</v>
      </c>
      <c r="M803" s="5" t="s">
        <v>3482</v>
      </c>
      <c r="N803" s="5"/>
      <c r="O803" s="5" t="s">
        <v>2498</v>
      </c>
      <c r="P803" s="80" t="s">
        <v>386</v>
      </c>
      <c r="Q803" s="80"/>
      <c r="R803" s="5" t="s">
        <v>3347</v>
      </c>
      <c r="S803" s="5" t="s">
        <v>3258</v>
      </c>
      <c r="T803" s="105"/>
      <c r="U803" s="105"/>
    </row>
    <row r="804" spans="1:21" ht="45" customHeight="1">
      <c r="A804" s="80">
        <v>10291</v>
      </c>
      <c r="B804" s="5" t="s">
        <v>3200</v>
      </c>
      <c r="C804" s="5" t="s">
        <v>3229</v>
      </c>
      <c r="D804" s="5" t="s">
        <v>1834</v>
      </c>
      <c r="E804" s="5" t="s">
        <v>1835</v>
      </c>
      <c r="F804" s="17" t="s">
        <v>2162</v>
      </c>
      <c r="G804" s="80" t="s">
        <v>3170</v>
      </c>
      <c r="H804" s="7"/>
      <c r="I804" s="7" t="s">
        <v>1836</v>
      </c>
      <c r="J804" s="10">
        <v>5000000</v>
      </c>
      <c r="K804" s="90">
        <f t="shared" si="33"/>
        <v>7015000</v>
      </c>
      <c r="L804" s="41">
        <f>K804*(1.04^18)</f>
        <v>14211102.855380408</v>
      </c>
      <c r="M804" s="5" t="s">
        <v>3482</v>
      </c>
      <c r="N804" s="5"/>
      <c r="O804" s="5" t="s">
        <v>2498</v>
      </c>
      <c r="P804" s="5" t="s">
        <v>386</v>
      </c>
      <c r="Q804" s="5"/>
      <c r="R804" s="5" t="s">
        <v>3347</v>
      </c>
      <c r="S804" s="5" t="s">
        <v>3314</v>
      </c>
      <c r="T804" s="105"/>
      <c r="U804" s="105"/>
    </row>
    <row r="805" spans="1:21" ht="45" customHeight="1">
      <c r="A805" s="80">
        <v>10292</v>
      </c>
      <c r="B805" s="5" t="s">
        <v>3200</v>
      </c>
      <c r="C805" s="5"/>
      <c r="D805" s="5" t="s">
        <v>1837</v>
      </c>
      <c r="E805" s="5" t="s">
        <v>1838</v>
      </c>
      <c r="F805" s="17" t="s">
        <v>1786</v>
      </c>
      <c r="G805" s="5" t="s">
        <v>3175</v>
      </c>
      <c r="H805" s="7"/>
      <c r="I805" s="7" t="s">
        <v>1787</v>
      </c>
      <c r="J805" s="10">
        <v>2310000</v>
      </c>
      <c r="K805" s="90">
        <f t="shared" si="33"/>
        <v>3240930</v>
      </c>
      <c r="L805" s="41">
        <f>K805*(1.04^10)</f>
        <v>4797368.110320411</v>
      </c>
      <c r="M805" s="5" t="s">
        <v>3481</v>
      </c>
      <c r="N805" s="5"/>
      <c r="O805" s="5" t="s">
        <v>242</v>
      </c>
      <c r="P805" s="80" t="s">
        <v>386</v>
      </c>
      <c r="Q805" s="80"/>
      <c r="R805" s="5" t="s">
        <v>3347</v>
      </c>
      <c r="S805" s="5" t="s">
        <v>3258</v>
      </c>
      <c r="T805" s="105"/>
      <c r="U805" s="105"/>
    </row>
    <row r="806" spans="1:21" ht="45" customHeight="1">
      <c r="A806" s="80">
        <v>10293</v>
      </c>
      <c r="B806" s="5" t="s">
        <v>3200</v>
      </c>
      <c r="C806" s="5"/>
      <c r="D806" s="5" t="s">
        <v>1788</v>
      </c>
      <c r="E806" s="5" t="s">
        <v>1789</v>
      </c>
      <c r="F806" s="17" t="s">
        <v>1790</v>
      </c>
      <c r="G806" s="5" t="s">
        <v>3175</v>
      </c>
      <c r="H806" s="7"/>
      <c r="I806" s="7" t="s">
        <v>1791</v>
      </c>
      <c r="J806" s="10">
        <v>288750</v>
      </c>
      <c r="K806" s="90">
        <f t="shared" si="33"/>
        <v>405116.25</v>
      </c>
      <c r="L806" s="41">
        <f>K806*(1.04^18)</f>
        <v>820691.1898982186</v>
      </c>
      <c r="M806" s="5" t="s">
        <v>3482</v>
      </c>
      <c r="N806" s="5"/>
      <c r="O806" s="5" t="s">
        <v>242</v>
      </c>
      <c r="P806" s="80" t="s">
        <v>386</v>
      </c>
      <c r="Q806" s="80"/>
      <c r="R806" s="5" t="s">
        <v>3347</v>
      </c>
      <c r="S806" s="5" t="s">
        <v>3258</v>
      </c>
      <c r="T806" s="105"/>
      <c r="U806" s="105"/>
    </row>
    <row r="807" spans="1:21" ht="45" customHeight="1">
      <c r="A807" s="80">
        <v>10294</v>
      </c>
      <c r="B807" s="5" t="s">
        <v>3200</v>
      </c>
      <c r="C807" s="5"/>
      <c r="D807" s="5" t="s">
        <v>1792</v>
      </c>
      <c r="E807" s="5" t="s">
        <v>2151</v>
      </c>
      <c r="F807" s="17" t="s">
        <v>1793</v>
      </c>
      <c r="G807" s="5" t="s">
        <v>3175</v>
      </c>
      <c r="H807" s="7"/>
      <c r="I807" s="7" t="s">
        <v>1794</v>
      </c>
      <c r="J807" s="10">
        <v>1320000</v>
      </c>
      <c r="K807" s="90">
        <f t="shared" si="33"/>
        <v>1851960</v>
      </c>
      <c r="L807" s="41">
        <f>K807*(1.04^28)</f>
        <v>5553478.598992796</v>
      </c>
      <c r="M807" s="5" t="s">
        <v>3483</v>
      </c>
      <c r="N807" s="5"/>
      <c r="O807" s="5" t="s">
        <v>2498</v>
      </c>
      <c r="P807" s="80" t="s">
        <v>386</v>
      </c>
      <c r="Q807" s="80"/>
      <c r="R807" s="5" t="s">
        <v>3347</v>
      </c>
      <c r="S807" s="5" t="s">
        <v>3258</v>
      </c>
      <c r="T807" s="105"/>
      <c r="U807" s="105"/>
    </row>
    <row r="808" spans="1:21" ht="45" customHeight="1">
      <c r="A808" s="80">
        <v>10295</v>
      </c>
      <c r="B808" s="5" t="s">
        <v>3200</v>
      </c>
      <c r="C808" s="5"/>
      <c r="D808" s="5" t="s">
        <v>1795</v>
      </c>
      <c r="E808" s="5" t="s">
        <v>1796</v>
      </c>
      <c r="F808" s="17" t="s">
        <v>1797</v>
      </c>
      <c r="G808" s="5" t="s">
        <v>3175</v>
      </c>
      <c r="H808" s="7"/>
      <c r="I808" s="7" t="s">
        <v>1798</v>
      </c>
      <c r="J808" s="10">
        <v>1000000</v>
      </c>
      <c r="K808" s="90">
        <f t="shared" si="33"/>
        <v>1403000</v>
      </c>
      <c r="L808" s="41">
        <f>K808*(1.04^18)</f>
        <v>2842220.5710760816</v>
      </c>
      <c r="M808" s="5" t="s">
        <v>3482</v>
      </c>
      <c r="N808" s="5"/>
      <c r="O808" s="5" t="s">
        <v>242</v>
      </c>
      <c r="P808" s="80" t="s">
        <v>386</v>
      </c>
      <c r="Q808" s="80"/>
      <c r="R808" s="5" t="s">
        <v>3258</v>
      </c>
      <c r="S808" s="5" t="s">
        <v>3347</v>
      </c>
      <c r="T808" s="105"/>
      <c r="U808" s="105"/>
    </row>
    <row r="809" spans="1:21" ht="45" customHeight="1">
      <c r="A809" s="80">
        <v>10296</v>
      </c>
      <c r="B809" s="5" t="s">
        <v>3200</v>
      </c>
      <c r="C809" s="5"/>
      <c r="D809" s="5" t="s">
        <v>1799</v>
      </c>
      <c r="E809" s="5" t="s">
        <v>1800</v>
      </c>
      <c r="F809" s="5"/>
      <c r="G809" s="5" t="s">
        <v>3171</v>
      </c>
      <c r="H809" s="7"/>
      <c r="I809" s="7" t="s">
        <v>1801</v>
      </c>
      <c r="J809" s="10">
        <v>2700000</v>
      </c>
      <c r="K809" s="90">
        <f t="shared" si="33"/>
        <v>3788100</v>
      </c>
      <c r="L809" s="41">
        <f>K809*(1.04^28)</f>
        <v>11359388.043394355</v>
      </c>
      <c r="M809" s="5" t="s">
        <v>3483</v>
      </c>
      <c r="N809" s="5"/>
      <c r="O809" s="5" t="s">
        <v>242</v>
      </c>
      <c r="P809" s="80" t="s">
        <v>386</v>
      </c>
      <c r="Q809" s="80"/>
      <c r="R809" s="5" t="s">
        <v>3258</v>
      </c>
      <c r="S809" s="5" t="s">
        <v>3347</v>
      </c>
      <c r="T809" s="105"/>
      <c r="U809" s="105"/>
    </row>
    <row r="810" spans="1:21" ht="45" customHeight="1">
      <c r="A810" s="80">
        <v>10297</v>
      </c>
      <c r="B810" s="5" t="s">
        <v>3200</v>
      </c>
      <c r="C810" s="5"/>
      <c r="D810" s="5" t="s">
        <v>1802</v>
      </c>
      <c r="E810" s="5" t="s">
        <v>1803</v>
      </c>
      <c r="F810" s="17" t="s">
        <v>1804</v>
      </c>
      <c r="G810" s="80" t="s">
        <v>3175</v>
      </c>
      <c r="H810" s="7"/>
      <c r="I810" s="7" t="s">
        <v>1805</v>
      </c>
      <c r="J810" s="10">
        <v>250000</v>
      </c>
      <c r="K810" s="90">
        <f t="shared" si="33"/>
        <v>350750</v>
      </c>
      <c r="L810" s="41">
        <f>K810*(1.04^28)</f>
        <v>1051795.189203181</v>
      </c>
      <c r="M810" s="5" t="s">
        <v>3483</v>
      </c>
      <c r="N810" s="5"/>
      <c r="O810" s="5" t="s">
        <v>242</v>
      </c>
      <c r="P810" s="80" t="s">
        <v>386</v>
      </c>
      <c r="Q810" s="80"/>
      <c r="R810" s="5" t="s">
        <v>3258</v>
      </c>
      <c r="S810" s="5"/>
      <c r="T810" s="105"/>
      <c r="U810" s="105"/>
    </row>
    <row r="811" spans="1:21" ht="45" customHeight="1">
      <c r="A811" s="80">
        <v>10298</v>
      </c>
      <c r="B811" s="5" t="s">
        <v>3200</v>
      </c>
      <c r="C811" s="5"/>
      <c r="D811" s="5" t="s">
        <v>1806</v>
      </c>
      <c r="E811" s="5" t="s">
        <v>2249</v>
      </c>
      <c r="F811" s="17" t="s">
        <v>1807</v>
      </c>
      <c r="G811" s="5" t="s">
        <v>3171</v>
      </c>
      <c r="H811" s="7"/>
      <c r="I811" s="7" t="s">
        <v>1808</v>
      </c>
      <c r="J811" s="10">
        <v>165000</v>
      </c>
      <c r="K811" s="90">
        <f t="shared" si="33"/>
        <v>231495</v>
      </c>
      <c r="L811" s="41">
        <f>K811*(1.04^18)</f>
        <v>468966.3942275535</v>
      </c>
      <c r="M811" s="5" t="s">
        <v>3482</v>
      </c>
      <c r="N811" s="5"/>
      <c r="O811" s="5" t="s">
        <v>305</v>
      </c>
      <c r="P811" s="5" t="s">
        <v>385</v>
      </c>
      <c r="Q811" s="5"/>
      <c r="R811" s="5" t="s">
        <v>290</v>
      </c>
      <c r="S811" s="5" t="s">
        <v>3314</v>
      </c>
      <c r="T811" s="105"/>
      <c r="U811" s="105"/>
    </row>
    <row r="812" spans="1:21" ht="45" customHeight="1">
      <c r="A812" s="80">
        <v>10299</v>
      </c>
      <c r="B812" s="5" t="s">
        <v>3200</v>
      </c>
      <c r="C812" s="5" t="s">
        <v>3229</v>
      </c>
      <c r="D812" s="5" t="s">
        <v>1809</v>
      </c>
      <c r="E812" s="5" t="s">
        <v>3373</v>
      </c>
      <c r="F812" s="17" t="s">
        <v>2151</v>
      </c>
      <c r="G812" s="5" t="s">
        <v>3171</v>
      </c>
      <c r="H812" s="7"/>
      <c r="I812" s="7" t="s">
        <v>1810</v>
      </c>
      <c r="J812" s="10">
        <v>1214000</v>
      </c>
      <c r="K812" s="90">
        <f t="shared" si="33"/>
        <v>1703242</v>
      </c>
      <c r="L812" s="41">
        <f>K812*(1.04^10)</f>
        <v>2521214.236332891</v>
      </c>
      <c r="M812" s="5" t="s">
        <v>3481</v>
      </c>
      <c r="N812" s="5"/>
      <c r="O812" s="5" t="s">
        <v>242</v>
      </c>
      <c r="P812" s="5" t="s">
        <v>386</v>
      </c>
      <c r="Q812" s="5"/>
      <c r="R812" s="5" t="s">
        <v>3347</v>
      </c>
      <c r="S812" s="5" t="s">
        <v>3258</v>
      </c>
      <c r="T812" s="105" t="s">
        <v>3254</v>
      </c>
      <c r="U812" s="105"/>
    </row>
    <row r="813" spans="1:21" ht="45" customHeight="1">
      <c r="A813" s="80">
        <v>10300</v>
      </c>
      <c r="B813" s="5" t="s">
        <v>3200</v>
      </c>
      <c r="C813" s="5"/>
      <c r="D813" s="5" t="s">
        <v>1811</v>
      </c>
      <c r="E813" s="5"/>
      <c r="F813" s="17"/>
      <c r="G813" s="17" t="s">
        <v>3285</v>
      </c>
      <c r="H813" s="7"/>
      <c r="I813" s="7" t="s">
        <v>1812</v>
      </c>
      <c r="J813" s="10">
        <v>3400000</v>
      </c>
      <c r="K813" s="90">
        <f t="shared" si="33"/>
        <v>4770200</v>
      </c>
      <c r="L813" s="41">
        <f>K813*(1.04^18)</f>
        <v>9663549.941658678</v>
      </c>
      <c r="M813" s="5" t="s">
        <v>3482</v>
      </c>
      <c r="N813" s="5"/>
      <c r="O813" s="5" t="s">
        <v>242</v>
      </c>
      <c r="P813" s="80" t="s">
        <v>385</v>
      </c>
      <c r="Q813" s="80"/>
      <c r="R813" s="5" t="s">
        <v>3347</v>
      </c>
      <c r="S813" s="5"/>
      <c r="T813" s="105"/>
      <c r="U813" s="105" t="s">
        <v>3254</v>
      </c>
    </row>
    <row r="814" spans="1:21" ht="45" customHeight="1">
      <c r="A814" s="80">
        <v>10301</v>
      </c>
      <c r="B814" s="5" t="s">
        <v>3200</v>
      </c>
      <c r="C814" s="5"/>
      <c r="D814" s="5" t="s">
        <v>1813</v>
      </c>
      <c r="E814" s="5" t="s">
        <v>1814</v>
      </c>
      <c r="F814" s="17" t="s">
        <v>1815</v>
      </c>
      <c r="G814" s="5" t="s">
        <v>3170</v>
      </c>
      <c r="H814" s="7"/>
      <c r="I814" s="7" t="s">
        <v>1816</v>
      </c>
      <c r="J814" s="10">
        <v>370000</v>
      </c>
      <c r="K814" s="90">
        <f t="shared" si="33"/>
        <v>519110</v>
      </c>
      <c r="L814" s="41">
        <f>K814*(1.04^28)</f>
        <v>1556656.8800207078</v>
      </c>
      <c r="M814" s="5" t="s">
        <v>3483</v>
      </c>
      <c r="N814" s="5"/>
      <c r="O814" s="5" t="s">
        <v>242</v>
      </c>
      <c r="P814" s="5" t="s">
        <v>385</v>
      </c>
      <c r="Q814" s="5"/>
      <c r="R814" s="5" t="s">
        <v>290</v>
      </c>
      <c r="S814" s="5" t="s">
        <v>3314</v>
      </c>
      <c r="T814" s="105"/>
      <c r="U814" s="105" t="s">
        <v>3254</v>
      </c>
    </row>
    <row r="815" spans="1:21" ht="45" customHeight="1">
      <c r="A815" s="80">
        <v>10302</v>
      </c>
      <c r="B815" s="5" t="s">
        <v>3200</v>
      </c>
      <c r="C815" s="5"/>
      <c r="D815" s="5" t="s">
        <v>1817</v>
      </c>
      <c r="E815" s="5" t="s">
        <v>2376</v>
      </c>
      <c r="F815" s="17" t="s">
        <v>1818</v>
      </c>
      <c r="G815" s="5" t="s">
        <v>3170</v>
      </c>
      <c r="H815" s="7"/>
      <c r="I815" s="7" t="s">
        <v>1757</v>
      </c>
      <c r="J815" s="10">
        <v>705000</v>
      </c>
      <c r="K815" s="90">
        <f t="shared" si="33"/>
        <v>989115</v>
      </c>
      <c r="L815" s="41">
        <f>K815*(1.04^18)</f>
        <v>2003765.5026086378</v>
      </c>
      <c r="M815" s="5" t="s">
        <v>3482</v>
      </c>
      <c r="N815" s="5"/>
      <c r="O815" s="5" t="s">
        <v>3195</v>
      </c>
      <c r="P815" s="5" t="s">
        <v>385</v>
      </c>
      <c r="Q815" s="5"/>
      <c r="R815" s="5" t="s">
        <v>290</v>
      </c>
      <c r="S815" s="5" t="s">
        <v>3314</v>
      </c>
      <c r="T815" s="105"/>
      <c r="U815" s="105" t="s">
        <v>3254</v>
      </c>
    </row>
    <row r="816" spans="1:21" ht="45" customHeight="1">
      <c r="A816" s="80">
        <v>10303</v>
      </c>
      <c r="B816" s="5" t="s">
        <v>3200</v>
      </c>
      <c r="C816" s="5"/>
      <c r="D816" s="5" t="s">
        <v>1758</v>
      </c>
      <c r="E816" s="5" t="s">
        <v>1759</v>
      </c>
      <c r="F816" s="17" t="s">
        <v>1760</v>
      </c>
      <c r="G816" s="5" t="s">
        <v>3171</v>
      </c>
      <c r="H816" s="7"/>
      <c r="I816" s="7" t="s">
        <v>1761</v>
      </c>
      <c r="J816" s="10">
        <v>1000000</v>
      </c>
      <c r="K816" s="90">
        <f t="shared" si="33"/>
        <v>1403000</v>
      </c>
      <c r="L816" s="41">
        <f>K816*(1.04^18)</f>
        <v>2842220.5710760816</v>
      </c>
      <c r="M816" s="5" t="s">
        <v>3482</v>
      </c>
      <c r="N816" s="5"/>
      <c r="O816" s="5" t="s">
        <v>242</v>
      </c>
      <c r="P816" s="80" t="s">
        <v>386</v>
      </c>
      <c r="Q816" s="80"/>
      <c r="R816" s="5" t="s">
        <v>3347</v>
      </c>
      <c r="S816" s="5"/>
      <c r="T816" s="105"/>
      <c r="U816" s="105" t="s">
        <v>3254</v>
      </c>
    </row>
    <row r="817" spans="1:21" ht="45" customHeight="1">
      <c r="A817" s="80">
        <v>10304</v>
      </c>
      <c r="B817" s="5" t="s">
        <v>3200</v>
      </c>
      <c r="C817" s="5"/>
      <c r="D817" s="5" t="s">
        <v>1762</v>
      </c>
      <c r="E817" s="5" t="s">
        <v>1763</v>
      </c>
      <c r="F817" s="17" t="s">
        <v>1764</v>
      </c>
      <c r="G817" s="80" t="s">
        <v>3175</v>
      </c>
      <c r="H817" s="7"/>
      <c r="I817" s="7" t="s">
        <v>1765</v>
      </c>
      <c r="J817" s="10">
        <v>75075</v>
      </c>
      <c r="K817" s="90">
        <f t="shared" si="33"/>
        <v>105330.225</v>
      </c>
      <c r="L817" s="41">
        <f>K817*(1.04^18)</f>
        <v>213379.70937353687</v>
      </c>
      <c r="M817" s="5" t="s">
        <v>3482</v>
      </c>
      <c r="N817" s="5"/>
      <c r="O817" s="5" t="s">
        <v>305</v>
      </c>
      <c r="P817" s="5" t="s">
        <v>385</v>
      </c>
      <c r="Q817" s="5"/>
      <c r="R817" s="5" t="s">
        <v>3258</v>
      </c>
      <c r="S817" s="5" t="s">
        <v>3347</v>
      </c>
      <c r="T817" s="105"/>
      <c r="U817" s="105"/>
    </row>
    <row r="818" spans="1:21" ht="45" customHeight="1">
      <c r="A818" s="80">
        <v>10305</v>
      </c>
      <c r="B818" s="5" t="s">
        <v>3200</v>
      </c>
      <c r="C818" s="5"/>
      <c r="D818" s="5" t="s">
        <v>1766</v>
      </c>
      <c r="E818" s="5" t="s">
        <v>1767</v>
      </c>
      <c r="F818" s="17" t="s">
        <v>3293</v>
      </c>
      <c r="G818" s="80" t="s">
        <v>3175</v>
      </c>
      <c r="H818" s="7"/>
      <c r="I818" s="7" t="s">
        <v>1922</v>
      </c>
      <c r="J818" s="10">
        <v>30000</v>
      </c>
      <c r="K818" s="90">
        <f t="shared" si="33"/>
        <v>42090</v>
      </c>
      <c r="L818" s="41">
        <f>K818*(1.04^28)</f>
        <v>126215.42270438172</v>
      </c>
      <c r="M818" s="5" t="s">
        <v>3483</v>
      </c>
      <c r="N818" s="5"/>
      <c r="O818" s="5" t="s">
        <v>2498</v>
      </c>
      <c r="P818" s="5" t="s">
        <v>386</v>
      </c>
      <c r="Q818" s="5"/>
      <c r="R818" s="5" t="s">
        <v>3258</v>
      </c>
      <c r="S818" s="5"/>
      <c r="T818" s="105"/>
      <c r="U818" s="105" t="s">
        <v>3254</v>
      </c>
    </row>
    <row r="819" spans="1:21" ht="45" customHeight="1">
      <c r="A819" s="80">
        <v>10306</v>
      </c>
      <c r="B819" s="5" t="s">
        <v>3200</v>
      </c>
      <c r="C819" s="5"/>
      <c r="D819" s="5" t="s">
        <v>1768</v>
      </c>
      <c r="E819" s="5" t="s">
        <v>1769</v>
      </c>
      <c r="F819" s="17" t="s">
        <v>1770</v>
      </c>
      <c r="G819" s="5" t="s">
        <v>3175</v>
      </c>
      <c r="H819" s="7"/>
      <c r="I819" s="7" t="s">
        <v>1771</v>
      </c>
      <c r="J819" s="10">
        <v>797000</v>
      </c>
      <c r="K819" s="90">
        <f t="shared" si="33"/>
        <v>1118191</v>
      </c>
      <c r="L819" s="41">
        <f>K819*(1.04^10)</f>
        <v>1655195.8371971287</v>
      </c>
      <c r="M819" s="5" t="s">
        <v>3481</v>
      </c>
      <c r="N819" s="5"/>
      <c r="O819" s="5" t="s">
        <v>2498</v>
      </c>
      <c r="P819" s="80" t="s">
        <v>386</v>
      </c>
      <c r="Q819" s="80"/>
      <c r="R819" s="5" t="s">
        <v>3347</v>
      </c>
      <c r="S819" s="5" t="s">
        <v>3258</v>
      </c>
      <c r="T819" s="105"/>
      <c r="U819" s="105"/>
    </row>
    <row r="820" spans="1:21" ht="45" customHeight="1">
      <c r="A820" s="80">
        <v>10307</v>
      </c>
      <c r="B820" s="5" t="s">
        <v>3200</v>
      </c>
      <c r="C820" s="5"/>
      <c r="D820" s="5" t="s">
        <v>1772</v>
      </c>
      <c r="E820" s="5" t="s">
        <v>1773</v>
      </c>
      <c r="F820" s="17" t="s">
        <v>1774</v>
      </c>
      <c r="G820" s="80" t="s">
        <v>3172</v>
      </c>
      <c r="H820" s="7"/>
      <c r="I820" s="7" t="s">
        <v>1922</v>
      </c>
      <c r="J820" s="10">
        <v>19635</v>
      </c>
      <c r="K820" s="90">
        <f t="shared" si="33"/>
        <v>27547.905</v>
      </c>
      <c r="L820" s="41">
        <f>K820*(1.04^18)</f>
        <v>55807.00091307887</v>
      </c>
      <c r="M820" s="5" t="s">
        <v>3482</v>
      </c>
      <c r="N820" s="5"/>
      <c r="O820" s="5" t="s">
        <v>2498</v>
      </c>
      <c r="P820" s="5" t="s">
        <v>385</v>
      </c>
      <c r="Q820" s="5"/>
      <c r="R820" s="5" t="s">
        <v>3258</v>
      </c>
      <c r="S820" s="5"/>
      <c r="T820" s="105"/>
      <c r="U820" s="105" t="s">
        <v>3254</v>
      </c>
    </row>
    <row r="821" spans="1:21" ht="45" customHeight="1">
      <c r="A821" s="80">
        <v>10308</v>
      </c>
      <c r="B821" s="5" t="s">
        <v>3200</v>
      </c>
      <c r="C821" s="5"/>
      <c r="D821" s="5" t="s">
        <v>1775</v>
      </c>
      <c r="E821" s="5" t="s">
        <v>1991</v>
      </c>
      <c r="F821" s="17" t="s">
        <v>2162</v>
      </c>
      <c r="G821" s="80" t="s">
        <v>3172</v>
      </c>
      <c r="H821" s="7"/>
      <c r="I821" s="7" t="s">
        <v>1922</v>
      </c>
      <c r="J821" s="10">
        <v>5000000</v>
      </c>
      <c r="K821" s="90">
        <f t="shared" si="33"/>
        <v>7015000</v>
      </c>
      <c r="L821" s="41">
        <f>K821*(1.04^28)</f>
        <v>21035903.78406362</v>
      </c>
      <c r="M821" s="5" t="s">
        <v>3483</v>
      </c>
      <c r="N821" s="5"/>
      <c r="O821" s="5" t="s">
        <v>2498</v>
      </c>
      <c r="P821" s="5" t="s">
        <v>385</v>
      </c>
      <c r="Q821" s="5"/>
      <c r="R821" s="5" t="s">
        <v>3258</v>
      </c>
      <c r="S821" s="5"/>
      <c r="T821" s="105"/>
      <c r="U821" s="105"/>
    </row>
    <row r="822" spans="1:21" ht="45" customHeight="1">
      <c r="A822" s="80">
        <v>10309</v>
      </c>
      <c r="B822" s="5" t="s">
        <v>3200</v>
      </c>
      <c r="C822" s="5" t="s">
        <v>3229</v>
      </c>
      <c r="D822" s="5" t="s">
        <v>1776</v>
      </c>
      <c r="E822" s="5" t="s">
        <v>2237</v>
      </c>
      <c r="F822" s="17" t="s">
        <v>2459</v>
      </c>
      <c r="G822" s="5" t="s">
        <v>3170</v>
      </c>
      <c r="H822" s="7"/>
      <c r="I822" s="7" t="s">
        <v>1777</v>
      </c>
      <c r="J822" s="10">
        <v>2530000</v>
      </c>
      <c r="K822" s="90">
        <f t="shared" si="33"/>
        <v>3549590</v>
      </c>
      <c r="L822" s="41">
        <f aca="true" t="shared" si="34" ref="L822:L827">K822*(1.04^18)</f>
        <v>7190818.044822487</v>
      </c>
      <c r="M822" s="5" t="s">
        <v>3482</v>
      </c>
      <c r="N822" s="5"/>
      <c r="O822" s="5" t="s">
        <v>3195</v>
      </c>
      <c r="P822" s="5" t="s">
        <v>386</v>
      </c>
      <c r="Q822" s="5"/>
      <c r="R822" s="5" t="s">
        <v>3258</v>
      </c>
      <c r="S822" s="5" t="s">
        <v>3347</v>
      </c>
      <c r="T822" s="105"/>
      <c r="U822" s="105" t="s">
        <v>3254</v>
      </c>
    </row>
    <row r="823" spans="1:21" ht="45" customHeight="1">
      <c r="A823" s="80">
        <v>10310</v>
      </c>
      <c r="B823" s="5" t="s">
        <v>3200</v>
      </c>
      <c r="C823" s="5"/>
      <c r="D823" s="5" t="s">
        <v>1778</v>
      </c>
      <c r="E823" s="5" t="s">
        <v>1961</v>
      </c>
      <c r="F823" s="17" t="s">
        <v>3293</v>
      </c>
      <c r="G823" s="5" t="s">
        <v>3175</v>
      </c>
      <c r="H823" s="7"/>
      <c r="I823" s="7" t="s">
        <v>1779</v>
      </c>
      <c r="J823" s="10">
        <v>1000000</v>
      </c>
      <c r="K823" s="90">
        <f aca="true" t="shared" si="35" ref="K823:K854">J823*1.403</f>
        <v>1403000</v>
      </c>
      <c r="L823" s="41">
        <f t="shared" si="34"/>
        <v>2842220.5710760816</v>
      </c>
      <c r="M823" s="5" t="s">
        <v>3482</v>
      </c>
      <c r="N823" s="5"/>
      <c r="O823" s="5" t="s">
        <v>3013</v>
      </c>
      <c r="P823" s="5" t="s">
        <v>386</v>
      </c>
      <c r="Q823" s="5"/>
      <c r="R823" s="5" t="s">
        <v>3258</v>
      </c>
      <c r="S823" s="5" t="s">
        <v>3347</v>
      </c>
      <c r="T823" s="105"/>
      <c r="U823" s="105"/>
    </row>
    <row r="824" spans="1:21" ht="45" customHeight="1">
      <c r="A824" s="80">
        <v>10311</v>
      </c>
      <c r="B824" s="5" t="s">
        <v>3200</v>
      </c>
      <c r="C824" s="5"/>
      <c r="D824" s="5" t="s">
        <v>1780</v>
      </c>
      <c r="E824" s="5" t="s">
        <v>2190</v>
      </c>
      <c r="F824" s="17" t="s">
        <v>1781</v>
      </c>
      <c r="G824" s="80" t="s">
        <v>3175</v>
      </c>
      <c r="H824" s="7"/>
      <c r="I824" s="7" t="s">
        <v>1782</v>
      </c>
      <c r="J824" s="10">
        <v>75075</v>
      </c>
      <c r="K824" s="90">
        <f t="shared" si="35"/>
        <v>105330.225</v>
      </c>
      <c r="L824" s="41">
        <f t="shared" si="34"/>
        <v>213379.70937353687</v>
      </c>
      <c r="M824" s="5" t="s">
        <v>3482</v>
      </c>
      <c r="N824" s="5"/>
      <c r="O824" s="5" t="s">
        <v>242</v>
      </c>
      <c r="P824" s="5" t="s">
        <v>385</v>
      </c>
      <c r="Q824" s="5"/>
      <c r="R824" s="5" t="s">
        <v>3258</v>
      </c>
      <c r="S824" s="5" t="s">
        <v>3347</v>
      </c>
      <c r="T824" s="105" t="s">
        <v>3254</v>
      </c>
      <c r="U824" s="105"/>
    </row>
    <row r="825" spans="1:21" ht="45" customHeight="1">
      <c r="A825" s="80">
        <v>10312</v>
      </c>
      <c r="B825" s="5" t="s">
        <v>3200</v>
      </c>
      <c r="C825" s="5"/>
      <c r="D825" s="5" t="s">
        <v>1783</v>
      </c>
      <c r="E825" s="5"/>
      <c r="F825" s="17"/>
      <c r="G825" s="17" t="s">
        <v>3175</v>
      </c>
      <c r="H825" s="7"/>
      <c r="I825" s="7" t="s">
        <v>1784</v>
      </c>
      <c r="J825" s="10">
        <v>2250000</v>
      </c>
      <c r="K825" s="90">
        <f t="shared" si="35"/>
        <v>3156750</v>
      </c>
      <c r="L825" s="41">
        <f t="shared" si="34"/>
        <v>6394996.284921184</v>
      </c>
      <c r="M825" s="5" t="s">
        <v>3482</v>
      </c>
      <c r="N825" s="5"/>
      <c r="O825" s="5" t="s">
        <v>242</v>
      </c>
      <c r="P825" s="80" t="s">
        <v>385</v>
      </c>
      <c r="Q825" s="80"/>
      <c r="R825" s="5" t="s">
        <v>3347</v>
      </c>
      <c r="S825" s="5"/>
      <c r="T825" s="105"/>
      <c r="U825" s="105"/>
    </row>
    <row r="826" spans="1:21" ht="45" customHeight="1">
      <c r="A826" s="80">
        <v>10313</v>
      </c>
      <c r="B826" s="5" t="s">
        <v>3200</v>
      </c>
      <c r="C826" s="5"/>
      <c r="D826" s="5" t="s">
        <v>1785</v>
      </c>
      <c r="E826" s="5"/>
      <c r="F826" s="17"/>
      <c r="G826" s="17" t="s">
        <v>3175</v>
      </c>
      <c r="H826" s="7"/>
      <c r="I826" s="7" t="s">
        <v>1731</v>
      </c>
      <c r="J826" s="10">
        <v>1000000</v>
      </c>
      <c r="K826" s="90">
        <f t="shared" si="35"/>
        <v>1403000</v>
      </c>
      <c r="L826" s="41">
        <f t="shared" si="34"/>
        <v>2842220.5710760816</v>
      </c>
      <c r="M826" s="5" t="s">
        <v>3482</v>
      </c>
      <c r="N826" s="5"/>
      <c r="O826" s="5" t="s">
        <v>242</v>
      </c>
      <c r="P826" s="80" t="s">
        <v>386</v>
      </c>
      <c r="Q826" s="80"/>
      <c r="R826" s="5" t="s">
        <v>3347</v>
      </c>
      <c r="S826" s="5" t="s">
        <v>3258</v>
      </c>
      <c r="T826" s="105"/>
      <c r="U826" s="105"/>
    </row>
    <row r="827" spans="1:21" ht="45" customHeight="1">
      <c r="A827" s="80">
        <v>10314</v>
      </c>
      <c r="B827" s="5" t="s">
        <v>3200</v>
      </c>
      <c r="C827" s="5"/>
      <c r="D827" s="5" t="s">
        <v>1732</v>
      </c>
      <c r="E827" s="5" t="s">
        <v>2157</v>
      </c>
      <c r="F827" s="17" t="s">
        <v>1733</v>
      </c>
      <c r="G827" s="17" t="s">
        <v>3175</v>
      </c>
      <c r="H827" s="7"/>
      <c r="I827" s="7" t="s">
        <v>1734</v>
      </c>
      <c r="J827" s="10">
        <v>3500000</v>
      </c>
      <c r="K827" s="90">
        <f t="shared" si="35"/>
        <v>4910500</v>
      </c>
      <c r="L827" s="41">
        <f t="shared" si="34"/>
        <v>9947771.998766286</v>
      </c>
      <c r="M827" s="5" t="s">
        <v>3482</v>
      </c>
      <c r="N827" s="5"/>
      <c r="O827" s="5" t="s">
        <v>3013</v>
      </c>
      <c r="P827" s="80" t="s">
        <v>386</v>
      </c>
      <c r="Q827" s="80"/>
      <c r="R827" s="5" t="s">
        <v>3314</v>
      </c>
      <c r="S827" s="5" t="s">
        <v>388</v>
      </c>
      <c r="T827" s="105" t="s">
        <v>3254</v>
      </c>
      <c r="U827" s="105"/>
    </row>
    <row r="828" spans="1:21" ht="45" customHeight="1">
      <c r="A828" s="80">
        <v>10315</v>
      </c>
      <c r="B828" s="5" t="s">
        <v>3200</v>
      </c>
      <c r="C828" s="5"/>
      <c r="D828" s="5" t="s">
        <v>1735</v>
      </c>
      <c r="E828" s="5" t="s">
        <v>1736</v>
      </c>
      <c r="F828" s="17" t="s">
        <v>1737</v>
      </c>
      <c r="G828" s="5" t="s">
        <v>3170</v>
      </c>
      <c r="H828" s="7"/>
      <c r="I828" s="7" t="s">
        <v>1738</v>
      </c>
      <c r="J828" s="10">
        <v>2200000</v>
      </c>
      <c r="K828" s="90">
        <f t="shared" si="35"/>
        <v>3086600</v>
      </c>
      <c r="L828" s="41">
        <f>K828*(1.04^10)</f>
        <v>4568922.009828962</v>
      </c>
      <c r="M828" s="5" t="s">
        <v>3481</v>
      </c>
      <c r="N828" s="5"/>
      <c r="O828" s="5" t="s">
        <v>2498</v>
      </c>
      <c r="P828" s="80" t="s">
        <v>386</v>
      </c>
      <c r="Q828" s="80"/>
      <c r="R828" s="5" t="s">
        <v>3347</v>
      </c>
      <c r="S828" s="5" t="s">
        <v>3258</v>
      </c>
      <c r="T828" s="105" t="s">
        <v>3254</v>
      </c>
      <c r="U828" s="105"/>
    </row>
    <row r="829" spans="1:21" ht="45" customHeight="1">
      <c r="A829" s="80">
        <v>10316</v>
      </c>
      <c r="B829" s="5" t="s">
        <v>3200</v>
      </c>
      <c r="C829" s="5"/>
      <c r="D829" s="5" t="s">
        <v>1739</v>
      </c>
      <c r="E829" s="5" t="s">
        <v>1740</v>
      </c>
      <c r="F829" s="17"/>
      <c r="G829" s="5" t="s">
        <v>3172</v>
      </c>
      <c r="H829" s="7"/>
      <c r="I829" s="7" t="s">
        <v>1741</v>
      </c>
      <c r="J829" s="10">
        <v>92400</v>
      </c>
      <c r="K829" s="90">
        <f t="shared" si="35"/>
        <v>129637.2</v>
      </c>
      <c r="L829" s="41">
        <f>K829*(1.04^28)</f>
        <v>388743.50192949566</v>
      </c>
      <c r="M829" s="5" t="s">
        <v>3483</v>
      </c>
      <c r="N829" s="5"/>
      <c r="O829" s="5" t="s">
        <v>242</v>
      </c>
      <c r="P829" s="5" t="s">
        <v>385</v>
      </c>
      <c r="Q829" s="5"/>
      <c r="R829" s="5" t="s">
        <v>3314</v>
      </c>
      <c r="S829" s="5"/>
      <c r="T829" s="105"/>
      <c r="U829" s="105"/>
    </row>
    <row r="830" spans="1:21" ht="45" customHeight="1">
      <c r="A830" s="80">
        <v>10317</v>
      </c>
      <c r="B830" s="5" t="s">
        <v>3200</v>
      </c>
      <c r="C830" s="5"/>
      <c r="D830" s="5" t="s">
        <v>1742</v>
      </c>
      <c r="E830" s="5" t="s">
        <v>3293</v>
      </c>
      <c r="F830" s="17" t="s">
        <v>1743</v>
      </c>
      <c r="G830" s="5" t="s">
        <v>3170</v>
      </c>
      <c r="H830" s="7"/>
      <c r="I830" s="7" t="s">
        <v>1744</v>
      </c>
      <c r="J830" s="10">
        <v>12127500</v>
      </c>
      <c r="K830" s="90">
        <f t="shared" si="35"/>
        <v>17014882.5</v>
      </c>
      <c r="L830" s="41">
        <f>K830*(1.04^28)</f>
        <v>51022584.62824631</v>
      </c>
      <c r="M830" s="5" t="s">
        <v>3483</v>
      </c>
      <c r="N830" s="5"/>
      <c r="O830" s="5" t="s">
        <v>3013</v>
      </c>
      <c r="P830" s="80" t="s">
        <v>385</v>
      </c>
      <c r="Q830" s="80"/>
      <c r="R830" s="5" t="s">
        <v>3314</v>
      </c>
      <c r="S830" s="5" t="s">
        <v>3347</v>
      </c>
      <c r="T830" s="105"/>
      <c r="U830" s="105"/>
    </row>
    <row r="831" spans="1:21" ht="45" customHeight="1">
      <c r="A831" s="80">
        <v>10318</v>
      </c>
      <c r="B831" s="5" t="s">
        <v>3200</v>
      </c>
      <c r="C831" s="5"/>
      <c r="D831" s="5" t="s">
        <v>1745</v>
      </c>
      <c r="E831" s="5" t="s">
        <v>3293</v>
      </c>
      <c r="F831" s="17" t="s">
        <v>1746</v>
      </c>
      <c r="G831" s="5" t="s">
        <v>3170</v>
      </c>
      <c r="H831" s="7"/>
      <c r="I831" s="7" t="s">
        <v>1747</v>
      </c>
      <c r="J831" s="10">
        <v>2310000</v>
      </c>
      <c r="K831" s="90">
        <f t="shared" si="35"/>
        <v>3240930</v>
      </c>
      <c r="L831" s="41">
        <f>K831*(1.04^28)</f>
        <v>9718587.548237393</v>
      </c>
      <c r="M831" s="5" t="s">
        <v>3483</v>
      </c>
      <c r="N831" s="5"/>
      <c r="O831" s="5" t="s">
        <v>3013</v>
      </c>
      <c r="P831" s="80" t="s">
        <v>386</v>
      </c>
      <c r="Q831" s="80"/>
      <c r="R831" s="5" t="s">
        <v>3314</v>
      </c>
      <c r="S831" s="5" t="s">
        <v>387</v>
      </c>
      <c r="T831" s="105"/>
      <c r="U831" s="105"/>
    </row>
    <row r="832" spans="1:21" ht="45" customHeight="1">
      <c r="A832" s="80">
        <v>10319</v>
      </c>
      <c r="B832" s="5" t="s">
        <v>3200</v>
      </c>
      <c r="C832" s="5"/>
      <c r="D832" s="5" t="s">
        <v>1748</v>
      </c>
      <c r="E832" s="5" t="s">
        <v>1894</v>
      </c>
      <c r="F832" s="17" t="s">
        <v>1749</v>
      </c>
      <c r="G832" s="5" t="s">
        <v>3170</v>
      </c>
      <c r="H832" s="7"/>
      <c r="I832" s="7" t="s">
        <v>1750</v>
      </c>
      <c r="J832" s="10">
        <v>4389000</v>
      </c>
      <c r="K832" s="90">
        <f t="shared" si="35"/>
        <v>6157767</v>
      </c>
      <c r="L832" s="41">
        <f>K832*(1.04^28)</f>
        <v>18465316.341651045</v>
      </c>
      <c r="M832" s="5" t="s">
        <v>3483</v>
      </c>
      <c r="N832" s="5"/>
      <c r="O832" s="5" t="s">
        <v>3013</v>
      </c>
      <c r="P832" s="80" t="s">
        <v>386</v>
      </c>
      <c r="Q832" s="80"/>
      <c r="R832" s="5" t="s">
        <v>3314</v>
      </c>
      <c r="S832" s="5" t="s">
        <v>3347</v>
      </c>
      <c r="T832" s="105"/>
      <c r="U832" s="105" t="s">
        <v>3254</v>
      </c>
    </row>
    <row r="833" spans="1:21" ht="45" customHeight="1">
      <c r="A833" s="80">
        <v>10320</v>
      </c>
      <c r="B833" s="5" t="s">
        <v>3200</v>
      </c>
      <c r="C833" s="5"/>
      <c r="D833" s="5" t="s">
        <v>1751</v>
      </c>
      <c r="E833" s="5" t="s">
        <v>1752</v>
      </c>
      <c r="F833" s="17" t="s">
        <v>3293</v>
      </c>
      <c r="G833" s="80" t="s">
        <v>3170</v>
      </c>
      <c r="H833" s="7"/>
      <c r="I833" s="7" t="s">
        <v>1922</v>
      </c>
      <c r="J833" s="10">
        <v>115000</v>
      </c>
      <c r="K833" s="90">
        <f t="shared" si="35"/>
        <v>161345</v>
      </c>
      <c r="L833" s="41">
        <f>K833*(1.04^10)</f>
        <v>238830.0141501503</v>
      </c>
      <c r="M833" s="5" t="s">
        <v>3481</v>
      </c>
      <c r="N833" s="5"/>
      <c r="O833" s="5" t="s">
        <v>3013</v>
      </c>
      <c r="P833" s="5" t="s">
        <v>385</v>
      </c>
      <c r="Q833" s="5"/>
      <c r="R833" s="5" t="s">
        <v>3258</v>
      </c>
      <c r="S833" s="5"/>
      <c r="T833" s="105"/>
      <c r="U833" s="105" t="s">
        <v>3254</v>
      </c>
    </row>
    <row r="834" spans="1:21" ht="45" customHeight="1">
      <c r="A834" s="80">
        <v>10321</v>
      </c>
      <c r="B834" s="5" t="s">
        <v>3200</v>
      </c>
      <c r="C834" s="5"/>
      <c r="D834" s="5" t="s">
        <v>1753</v>
      </c>
      <c r="E834" s="5" t="s">
        <v>1749</v>
      </c>
      <c r="F834" s="17" t="s">
        <v>2162</v>
      </c>
      <c r="G834" s="80" t="s">
        <v>3170</v>
      </c>
      <c r="H834" s="7"/>
      <c r="I834" s="7" t="s">
        <v>1754</v>
      </c>
      <c r="J834" s="10">
        <v>173250</v>
      </c>
      <c r="K834" s="90">
        <f t="shared" si="35"/>
        <v>243069.75</v>
      </c>
      <c r="L834" s="41">
        <f>K834*(1.04^18)</f>
        <v>492414.7139389312</v>
      </c>
      <c r="M834" s="5" t="s">
        <v>3482</v>
      </c>
      <c r="N834" s="5"/>
      <c r="O834" s="5" t="s">
        <v>3013</v>
      </c>
      <c r="P834" s="5" t="s">
        <v>385</v>
      </c>
      <c r="Q834" s="5"/>
      <c r="R834" s="5" t="s">
        <v>3258</v>
      </c>
      <c r="S834" s="5"/>
      <c r="T834" s="105"/>
      <c r="U834" s="105" t="s">
        <v>3254</v>
      </c>
    </row>
    <row r="835" spans="1:21" ht="45" customHeight="1">
      <c r="A835" s="80">
        <v>10322</v>
      </c>
      <c r="B835" s="5" t="s">
        <v>3200</v>
      </c>
      <c r="C835" s="5"/>
      <c r="D835" s="5" t="s">
        <v>1755</v>
      </c>
      <c r="E835" s="5" t="s">
        <v>1756</v>
      </c>
      <c r="F835" s="17" t="s">
        <v>3293</v>
      </c>
      <c r="G835" s="80" t="s">
        <v>3170</v>
      </c>
      <c r="H835" s="7"/>
      <c r="I835" s="7" t="s">
        <v>1922</v>
      </c>
      <c r="J835" s="10">
        <v>173250</v>
      </c>
      <c r="K835" s="90">
        <f t="shared" si="35"/>
        <v>243069.75</v>
      </c>
      <c r="L835" s="41">
        <f>K835*(1.04^10)</f>
        <v>359802.6082740308</v>
      </c>
      <c r="M835" s="5" t="s">
        <v>3481</v>
      </c>
      <c r="N835" s="5"/>
      <c r="O835" s="5" t="s">
        <v>2498</v>
      </c>
      <c r="P835" s="80" t="s">
        <v>385</v>
      </c>
      <c r="Q835" s="80"/>
      <c r="R835" s="5" t="s">
        <v>3258</v>
      </c>
      <c r="S835" s="5"/>
      <c r="T835" s="105" t="s">
        <v>3254</v>
      </c>
      <c r="U835" s="105"/>
    </row>
    <row r="836" spans="1:21" ht="45" customHeight="1">
      <c r="A836" s="80">
        <v>10323</v>
      </c>
      <c r="B836" s="5" t="s">
        <v>3200</v>
      </c>
      <c r="C836" s="5"/>
      <c r="D836" s="5" t="s">
        <v>1702</v>
      </c>
      <c r="E836" s="5" t="s">
        <v>1733</v>
      </c>
      <c r="F836" s="17" t="s">
        <v>1703</v>
      </c>
      <c r="G836" s="80" t="s">
        <v>3172</v>
      </c>
      <c r="H836" s="7"/>
      <c r="I836" s="7" t="s">
        <v>1704</v>
      </c>
      <c r="J836" s="10">
        <v>1475500</v>
      </c>
      <c r="K836" s="90">
        <f t="shared" si="35"/>
        <v>2070126.5</v>
      </c>
      <c r="L836" s="41">
        <f>K836*(1.04^28)</f>
        <v>6207695.206677174</v>
      </c>
      <c r="M836" s="5" t="s">
        <v>3483</v>
      </c>
      <c r="N836" s="5"/>
      <c r="O836" s="5" t="s">
        <v>2498</v>
      </c>
      <c r="P836" s="5" t="s">
        <v>386</v>
      </c>
      <c r="Q836" s="5"/>
      <c r="R836" s="5" t="s">
        <v>3258</v>
      </c>
      <c r="S836" s="5"/>
      <c r="T836" s="105"/>
      <c r="U836" s="105"/>
    </row>
    <row r="837" spans="1:21" ht="45" customHeight="1">
      <c r="A837" s="80">
        <v>10324</v>
      </c>
      <c r="B837" s="5" t="s">
        <v>3200</v>
      </c>
      <c r="C837" s="5"/>
      <c r="D837" s="5" t="s">
        <v>1705</v>
      </c>
      <c r="E837" s="5" t="s">
        <v>1706</v>
      </c>
      <c r="F837" s="17" t="s">
        <v>2161</v>
      </c>
      <c r="G837" s="80" t="s">
        <v>3170</v>
      </c>
      <c r="H837" s="7"/>
      <c r="I837" s="7" t="s">
        <v>1922</v>
      </c>
      <c r="J837" s="10">
        <v>57750</v>
      </c>
      <c r="K837" s="90">
        <f t="shared" si="35"/>
        <v>81023.25</v>
      </c>
      <c r="L837" s="41">
        <f>K837*(1.04^18)</f>
        <v>164138.23797964372</v>
      </c>
      <c r="M837" s="5" t="s">
        <v>3482</v>
      </c>
      <c r="N837" s="5"/>
      <c r="O837" s="5" t="s">
        <v>3013</v>
      </c>
      <c r="P837" s="5" t="s">
        <v>385</v>
      </c>
      <c r="Q837" s="5"/>
      <c r="R837" s="5" t="s">
        <v>3258</v>
      </c>
      <c r="S837" s="5"/>
      <c r="T837" s="105"/>
      <c r="U837" s="105"/>
    </row>
    <row r="838" spans="1:21" ht="45" customHeight="1">
      <c r="A838" s="80">
        <v>10325</v>
      </c>
      <c r="B838" s="5" t="s">
        <v>3200</v>
      </c>
      <c r="C838" s="5"/>
      <c r="D838" s="5" t="s">
        <v>1707</v>
      </c>
      <c r="E838" s="5" t="s">
        <v>1961</v>
      </c>
      <c r="F838" s="17" t="s">
        <v>3293</v>
      </c>
      <c r="G838" s="80" t="s">
        <v>3170</v>
      </c>
      <c r="H838" s="7"/>
      <c r="I838" s="7" t="s">
        <v>1922</v>
      </c>
      <c r="J838" s="10">
        <v>57750</v>
      </c>
      <c r="K838" s="90">
        <f t="shared" si="35"/>
        <v>81023.25</v>
      </c>
      <c r="L838" s="41">
        <f>K838*(1.04^10)</f>
        <v>119934.20275801026</v>
      </c>
      <c r="M838" s="5" t="s">
        <v>3481</v>
      </c>
      <c r="N838" s="5"/>
      <c r="O838" s="5" t="s">
        <v>2498</v>
      </c>
      <c r="P838" s="5" t="s">
        <v>385</v>
      </c>
      <c r="Q838" s="5"/>
      <c r="R838" s="5" t="s">
        <v>3258</v>
      </c>
      <c r="S838" s="5"/>
      <c r="T838" s="105"/>
      <c r="U838" s="105"/>
    </row>
    <row r="839" spans="1:21" ht="45" customHeight="1">
      <c r="A839" s="80">
        <v>10326</v>
      </c>
      <c r="B839" s="5" t="s">
        <v>3200</v>
      </c>
      <c r="C839" s="5"/>
      <c r="D839" s="5" t="s">
        <v>1708</v>
      </c>
      <c r="E839" s="5"/>
      <c r="F839" s="17"/>
      <c r="G839" s="17" t="s">
        <v>3175</v>
      </c>
      <c r="H839" s="7"/>
      <c r="I839" s="7" t="s">
        <v>1709</v>
      </c>
      <c r="J839" s="10">
        <v>6000000</v>
      </c>
      <c r="K839" s="90">
        <f t="shared" si="35"/>
        <v>8418000</v>
      </c>
      <c r="L839" s="41">
        <f>K839*(1.04^18)</f>
        <v>17053323.426456492</v>
      </c>
      <c r="M839" s="5" t="s">
        <v>3482</v>
      </c>
      <c r="N839" s="5"/>
      <c r="O839" s="5" t="s">
        <v>3013</v>
      </c>
      <c r="P839" s="80" t="s">
        <v>386</v>
      </c>
      <c r="Q839" s="80"/>
      <c r="R839" s="5" t="s">
        <v>3347</v>
      </c>
      <c r="S839" s="5"/>
      <c r="T839" s="105"/>
      <c r="U839" s="105"/>
    </row>
    <row r="840" spans="1:21" ht="45" customHeight="1">
      <c r="A840" s="80">
        <v>10327</v>
      </c>
      <c r="B840" s="5" t="s">
        <v>3200</v>
      </c>
      <c r="C840" s="5"/>
      <c r="D840" s="5" t="s">
        <v>1710</v>
      </c>
      <c r="E840" s="5"/>
      <c r="F840" s="17"/>
      <c r="G840" s="17" t="s">
        <v>3285</v>
      </c>
      <c r="H840" s="7"/>
      <c r="I840" s="7" t="s">
        <v>1711</v>
      </c>
      <c r="J840" s="10">
        <v>1386000</v>
      </c>
      <c r="K840" s="90">
        <f t="shared" si="35"/>
        <v>1944558</v>
      </c>
      <c r="L840" s="41">
        <f>K840*(1.04^10)</f>
        <v>2878420.8661922463</v>
      </c>
      <c r="M840" s="5" t="s">
        <v>3481</v>
      </c>
      <c r="N840" s="5"/>
      <c r="O840" s="5" t="s">
        <v>3013</v>
      </c>
      <c r="P840" s="80" t="s">
        <v>385</v>
      </c>
      <c r="Q840" s="80"/>
      <c r="R840" s="5" t="s">
        <v>3314</v>
      </c>
      <c r="S840" s="5"/>
      <c r="T840" s="105"/>
      <c r="U840" s="105"/>
    </row>
    <row r="841" spans="1:21" ht="45" customHeight="1">
      <c r="A841" s="80">
        <v>10328</v>
      </c>
      <c r="B841" s="5" t="s">
        <v>3200</v>
      </c>
      <c r="C841" s="5"/>
      <c r="D841" s="5" t="s">
        <v>1712</v>
      </c>
      <c r="E841" s="5"/>
      <c r="F841" s="17"/>
      <c r="G841" s="17" t="s">
        <v>3175</v>
      </c>
      <c r="H841" s="7"/>
      <c r="I841" s="7" t="s">
        <v>1709</v>
      </c>
      <c r="J841" s="10">
        <v>6000000</v>
      </c>
      <c r="K841" s="90">
        <f t="shared" si="35"/>
        <v>8418000</v>
      </c>
      <c r="L841" s="41">
        <f>K841*(1.04^28)</f>
        <v>25243084.540876344</v>
      </c>
      <c r="M841" s="5" t="s">
        <v>3483</v>
      </c>
      <c r="N841" s="5"/>
      <c r="O841" s="5" t="s">
        <v>3013</v>
      </c>
      <c r="P841" s="80" t="s">
        <v>386</v>
      </c>
      <c r="Q841" s="80"/>
      <c r="R841" s="5" t="s">
        <v>3347</v>
      </c>
      <c r="S841" s="5"/>
      <c r="T841" s="105"/>
      <c r="U841" s="105"/>
    </row>
    <row r="842" spans="1:21" ht="45" customHeight="1">
      <c r="A842" s="80">
        <v>10329</v>
      </c>
      <c r="B842" s="5" t="s">
        <v>3200</v>
      </c>
      <c r="C842" s="5"/>
      <c r="D842" s="5" t="s">
        <v>1713</v>
      </c>
      <c r="E842" s="5" t="s">
        <v>1714</v>
      </c>
      <c r="F842" s="17"/>
      <c r="G842" s="5" t="s">
        <v>3175</v>
      </c>
      <c r="H842" s="7"/>
      <c r="I842" s="7" t="s">
        <v>1715</v>
      </c>
      <c r="J842" s="10">
        <v>1683000</v>
      </c>
      <c r="K842" s="90">
        <f t="shared" si="35"/>
        <v>2361249</v>
      </c>
      <c r="L842" s="41">
        <f>K842*(1.04^10)</f>
        <v>3495225.3375191563</v>
      </c>
      <c r="M842" s="5" t="s">
        <v>3481</v>
      </c>
      <c r="N842" s="5"/>
      <c r="O842" s="5" t="s">
        <v>298</v>
      </c>
      <c r="P842" s="5" t="s">
        <v>386</v>
      </c>
      <c r="Q842" s="5"/>
      <c r="R842" s="5" t="s">
        <v>3314</v>
      </c>
      <c r="S842" s="5"/>
      <c r="T842" s="105"/>
      <c r="U842" s="105"/>
    </row>
    <row r="843" spans="1:21" ht="45" customHeight="1">
      <c r="A843" s="80">
        <v>10330</v>
      </c>
      <c r="B843" s="5" t="s">
        <v>3200</v>
      </c>
      <c r="C843" s="5"/>
      <c r="D843" s="5" t="s">
        <v>1716</v>
      </c>
      <c r="E843" s="5" t="s">
        <v>1717</v>
      </c>
      <c r="F843" s="17" t="s">
        <v>2208</v>
      </c>
      <c r="G843" s="80" t="s">
        <v>3171</v>
      </c>
      <c r="H843" s="7"/>
      <c r="I843" s="7" t="s">
        <v>1718</v>
      </c>
      <c r="J843" s="10">
        <v>1831000</v>
      </c>
      <c r="K843" s="90">
        <f t="shared" si="35"/>
        <v>2568893</v>
      </c>
      <c r="L843" s="41">
        <f>K843*(1.04^18)</f>
        <v>5204105.865640306</v>
      </c>
      <c r="M843" s="5" t="s">
        <v>3482</v>
      </c>
      <c r="N843" s="5"/>
      <c r="O843" s="5" t="s">
        <v>298</v>
      </c>
      <c r="P843" s="5" t="s">
        <v>386</v>
      </c>
      <c r="Q843" s="5"/>
      <c r="R843" s="5" t="s">
        <v>3258</v>
      </c>
      <c r="S843" s="5" t="s">
        <v>3347</v>
      </c>
      <c r="T843" s="105"/>
      <c r="U843" s="105"/>
    </row>
    <row r="844" spans="1:21" ht="45" customHeight="1">
      <c r="A844" s="80">
        <v>10331</v>
      </c>
      <c r="B844" s="5" t="s">
        <v>3200</v>
      </c>
      <c r="C844" s="5"/>
      <c r="D844" s="5" t="s">
        <v>1719</v>
      </c>
      <c r="E844" s="5"/>
      <c r="F844" s="17"/>
      <c r="G844" s="5" t="s">
        <v>3173</v>
      </c>
      <c r="H844" s="7"/>
      <c r="I844" s="7" t="s">
        <v>1720</v>
      </c>
      <c r="J844" s="10">
        <v>415800</v>
      </c>
      <c r="K844" s="90">
        <f t="shared" si="35"/>
        <v>583367.4</v>
      </c>
      <c r="L844" s="41">
        <f>K844*(1.04^28)</f>
        <v>1749345.7586827306</v>
      </c>
      <c r="M844" s="5" t="s">
        <v>3483</v>
      </c>
      <c r="N844" s="5"/>
      <c r="O844" s="5" t="s">
        <v>305</v>
      </c>
      <c r="P844" s="5" t="s">
        <v>385</v>
      </c>
      <c r="Q844" s="5"/>
      <c r="R844" s="5" t="s">
        <v>389</v>
      </c>
      <c r="S844" s="5"/>
      <c r="T844" s="105"/>
      <c r="U844" s="105"/>
    </row>
    <row r="845" spans="1:21" ht="45" customHeight="1">
      <c r="A845" s="80">
        <v>10332</v>
      </c>
      <c r="B845" s="5" t="s">
        <v>3200</v>
      </c>
      <c r="C845" s="5" t="s">
        <v>3229</v>
      </c>
      <c r="D845" s="5" t="s">
        <v>1721</v>
      </c>
      <c r="E845" s="5" t="s">
        <v>1722</v>
      </c>
      <c r="F845" s="17" t="s">
        <v>1723</v>
      </c>
      <c r="G845" s="5" t="s">
        <v>3171</v>
      </c>
      <c r="H845" s="7"/>
      <c r="I845" s="7" t="s">
        <v>1724</v>
      </c>
      <c r="J845" s="10">
        <v>480000</v>
      </c>
      <c r="K845" s="90">
        <f t="shared" si="35"/>
        <v>673440</v>
      </c>
      <c r="L845" s="41">
        <f>K845*(1.04^18)</f>
        <v>1364265.8741165192</v>
      </c>
      <c r="M845" s="5" t="s">
        <v>3482</v>
      </c>
      <c r="N845" s="5"/>
      <c r="O845" s="5" t="s">
        <v>298</v>
      </c>
      <c r="P845" s="5" t="s">
        <v>385</v>
      </c>
      <c r="Q845" s="5"/>
      <c r="R845" s="5" t="s">
        <v>290</v>
      </c>
      <c r="S845" s="5" t="s">
        <v>3314</v>
      </c>
      <c r="T845" s="105"/>
      <c r="U845" s="105"/>
    </row>
    <row r="846" spans="1:21" ht="45" customHeight="1">
      <c r="A846" s="80">
        <v>10335</v>
      </c>
      <c r="B846" s="5" t="s">
        <v>3200</v>
      </c>
      <c r="C846" s="5"/>
      <c r="D846" s="5" t="s">
        <v>1725</v>
      </c>
      <c r="E846" s="5" t="s">
        <v>1726</v>
      </c>
      <c r="F846" s="5"/>
      <c r="G846" s="80" t="s">
        <v>3172</v>
      </c>
      <c r="H846" s="7"/>
      <c r="I846" s="7" t="s">
        <v>1727</v>
      </c>
      <c r="J846" s="10">
        <v>3000000</v>
      </c>
      <c r="K846" s="90">
        <f t="shared" si="35"/>
        <v>4209000</v>
      </c>
      <c r="L846" s="41">
        <f>K846*(1.04^28)</f>
        <v>12621542.270438172</v>
      </c>
      <c r="M846" s="5" t="s">
        <v>3483</v>
      </c>
      <c r="N846" s="5"/>
      <c r="O846" s="5" t="s">
        <v>298</v>
      </c>
      <c r="P846" s="5" t="s">
        <v>385</v>
      </c>
      <c r="Q846" s="5"/>
      <c r="R846" s="5" t="s">
        <v>3314</v>
      </c>
      <c r="S846" s="5" t="s">
        <v>3193</v>
      </c>
      <c r="T846" s="105"/>
      <c r="U846" s="105"/>
    </row>
    <row r="847" spans="1:21" ht="45" customHeight="1">
      <c r="A847" s="80">
        <v>10337</v>
      </c>
      <c r="B847" s="5" t="s">
        <v>3200</v>
      </c>
      <c r="C847" s="5"/>
      <c r="D847" s="5" t="s">
        <v>1728</v>
      </c>
      <c r="E847" s="5" t="s">
        <v>1729</v>
      </c>
      <c r="F847" s="5"/>
      <c r="G847" s="5" t="s">
        <v>3175</v>
      </c>
      <c r="H847" s="7"/>
      <c r="I847" s="7" t="s">
        <v>1730</v>
      </c>
      <c r="J847" s="10">
        <v>250000</v>
      </c>
      <c r="K847" s="90">
        <f t="shared" si="35"/>
        <v>350750</v>
      </c>
      <c r="L847" s="41">
        <f>K847*(1.04^18)</f>
        <v>710555.1427690204</v>
      </c>
      <c r="M847" s="5" t="s">
        <v>3482</v>
      </c>
      <c r="N847" s="5"/>
      <c r="O847" s="5" t="s">
        <v>298</v>
      </c>
      <c r="P847" s="5" t="s">
        <v>386</v>
      </c>
      <c r="Q847" s="5"/>
      <c r="R847" s="5" t="s">
        <v>3314</v>
      </c>
      <c r="S847" s="5" t="s">
        <v>3193</v>
      </c>
      <c r="T847" s="105"/>
      <c r="U847" s="105"/>
    </row>
    <row r="848" spans="1:21" ht="45" customHeight="1">
      <c r="A848" s="80">
        <v>10338</v>
      </c>
      <c r="B848" s="5" t="s">
        <v>1610</v>
      </c>
      <c r="C848" s="5"/>
      <c r="D848" s="5" t="s">
        <v>1669</v>
      </c>
      <c r="E848" s="5" t="s">
        <v>1670</v>
      </c>
      <c r="F848" s="5" t="s">
        <v>2376</v>
      </c>
      <c r="G848" s="80" t="s">
        <v>3172</v>
      </c>
      <c r="H848" s="7"/>
      <c r="I848" s="7" t="s">
        <v>1671</v>
      </c>
      <c r="J848" s="10">
        <v>400000</v>
      </c>
      <c r="K848" s="90">
        <f t="shared" si="35"/>
        <v>561200</v>
      </c>
      <c r="L848" s="41">
        <f>K848*(1.04^18)</f>
        <v>1136888.2284304327</v>
      </c>
      <c r="M848" s="5" t="s">
        <v>3482</v>
      </c>
      <c r="N848" s="5"/>
      <c r="O848" s="5" t="s">
        <v>298</v>
      </c>
      <c r="P848" s="80" t="s">
        <v>386</v>
      </c>
      <c r="Q848" s="80"/>
      <c r="R848" s="5" t="s">
        <v>3258</v>
      </c>
      <c r="S848" s="5"/>
      <c r="T848" s="105" t="s">
        <v>3254</v>
      </c>
      <c r="U848" s="105"/>
    </row>
    <row r="849" spans="1:21" ht="45" customHeight="1">
      <c r="A849" s="80">
        <v>10339</v>
      </c>
      <c r="B849" s="5" t="s">
        <v>3200</v>
      </c>
      <c r="C849" s="5"/>
      <c r="D849" s="5" t="s">
        <v>1672</v>
      </c>
      <c r="E849" s="5" t="s">
        <v>1722</v>
      </c>
      <c r="F849" s="17" t="s">
        <v>1673</v>
      </c>
      <c r="G849" s="80" t="s">
        <v>3173</v>
      </c>
      <c r="H849" s="7"/>
      <c r="I849" s="7" t="s">
        <v>1922</v>
      </c>
      <c r="J849" s="10">
        <v>109725</v>
      </c>
      <c r="K849" s="90">
        <f t="shared" si="35"/>
        <v>153944.175</v>
      </c>
      <c r="L849" s="41">
        <f>K849*(1.04^18)</f>
        <v>311862.65216132306</v>
      </c>
      <c r="M849" s="5" t="s">
        <v>3482</v>
      </c>
      <c r="N849" s="5"/>
      <c r="O849" s="5" t="s">
        <v>298</v>
      </c>
      <c r="P849" s="5" t="s">
        <v>386</v>
      </c>
      <c r="Q849" s="5"/>
      <c r="R849" s="5" t="s">
        <v>3258</v>
      </c>
      <c r="S849" s="5"/>
      <c r="T849" s="105" t="s">
        <v>3254</v>
      </c>
      <c r="U849" s="105" t="s">
        <v>3254</v>
      </c>
    </row>
    <row r="850" spans="1:21" ht="45" customHeight="1">
      <c r="A850" s="80">
        <v>10340</v>
      </c>
      <c r="B850" s="5" t="s">
        <v>3200</v>
      </c>
      <c r="C850" s="5"/>
      <c r="D850" s="5" t="s">
        <v>1674</v>
      </c>
      <c r="E850" s="5" t="s">
        <v>1961</v>
      </c>
      <c r="F850" s="17" t="s">
        <v>2178</v>
      </c>
      <c r="G850" s="17" t="s">
        <v>3172</v>
      </c>
      <c r="H850" s="7"/>
      <c r="I850" s="7" t="s">
        <v>1675</v>
      </c>
      <c r="J850" s="10">
        <v>2000000</v>
      </c>
      <c r="K850" s="90">
        <f t="shared" si="35"/>
        <v>2806000</v>
      </c>
      <c r="L850" s="41">
        <f>K850*(1.04^10)</f>
        <v>4153565.463480875</v>
      </c>
      <c r="M850" s="5" t="s">
        <v>3481</v>
      </c>
      <c r="N850" s="5"/>
      <c r="O850" s="5" t="s">
        <v>298</v>
      </c>
      <c r="P850" s="80" t="s">
        <v>386</v>
      </c>
      <c r="Q850" s="80"/>
      <c r="R850" s="5" t="s">
        <v>3314</v>
      </c>
      <c r="S850" s="5" t="s">
        <v>3258</v>
      </c>
      <c r="T850" s="105" t="s">
        <v>3254</v>
      </c>
      <c r="U850" s="105"/>
    </row>
    <row r="851" spans="1:21" ht="45" customHeight="1">
      <c r="A851" s="80">
        <v>10341</v>
      </c>
      <c r="B851" s="5" t="s">
        <v>3200</v>
      </c>
      <c r="C851" s="5"/>
      <c r="D851" s="5" t="s">
        <v>1676</v>
      </c>
      <c r="E851" s="5" t="s">
        <v>1677</v>
      </c>
      <c r="F851" s="17" t="s">
        <v>1678</v>
      </c>
      <c r="G851" s="5" t="s">
        <v>3173</v>
      </c>
      <c r="H851" s="7"/>
      <c r="I851" s="7" t="s">
        <v>1679</v>
      </c>
      <c r="J851" s="10">
        <v>3003000</v>
      </c>
      <c r="K851" s="90">
        <f t="shared" si="35"/>
        <v>4213209</v>
      </c>
      <c r="L851" s="41">
        <f>K851*(1.04^28)</f>
        <v>12634163.81270861</v>
      </c>
      <c r="M851" s="5" t="s">
        <v>3483</v>
      </c>
      <c r="N851" s="5"/>
      <c r="O851" s="5" t="s">
        <v>369</v>
      </c>
      <c r="P851" s="5" t="s">
        <v>386</v>
      </c>
      <c r="Q851" s="5"/>
      <c r="R851" s="5" t="s">
        <v>3347</v>
      </c>
      <c r="S851" s="5" t="s">
        <v>3258</v>
      </c>
      <c r="T851" s="105"/>
      <c r="U851" s="105"/>
    </row>
    <row r="852" spans="1:21" ht="45" customHeight="1">
      <c r="A852" s="80">
        <v>10342</v>
      </c>
      <c r="B852" s="5" t="s">
        <v>3200</v>
      </c>
      <c r="C852" s="5"/>
      <c r="D852" s="5" t="s">
        <v>1680</v>
      </c>
      <c r="E852" s="5" t="s">
        <v>3293</v>
      </c>
      <c r="F852" s="17" t="s">
        <v>1681</v>
      </c>
      <c r="G852" s="5" t="s">
        <v>3173</v>
      </c>
      <c r="H852" s="7"/>
      <c r="I852" s="7" t="s">
        <v>1682</v>
      </c>
      <c r="J852" s="10">
        <v>420000</v>
      </c>
      <c r="K852" s="90">
        <f t="shared" si="35"/>
        <v>589260</v>
      </c>
      <c r="L852" s="41">
        <f>K852*(1.04^10)</f>
        <v>872248.7473309838</v>
      </c>
      <c r="M852" s="5" t="s">
        <v>3481</v>
      </c>
      <c r="N852" s="5"/>
      <c r="O852" s="5" t="s">
        <v>369</v>
      </c>
      <c r="P852" s="5" t="s">
        <v>385</v>
      </c>
      <c r="Q852" s="5"/>
      <c r="R852" s="5" t="s">
        <v>290</v>
      </c>
      <c r="S852" s="5"/>
      <c r="T852" s="105" t="s">
        <v>3254</v>
      </c>
      <c r="U852" s="105"/>
    </row>
    <row r="853" spans="1:21" ht="45" customHeight="1">
      <c r="A853" s="80">
        <v>10344</v>
      </c>
      <c r="B853" s="5" t="s">
        <v>3200</v>
      </c>
      <c r="C853" s="5"/>
      <c r="D853" s="5" t="s">
        <v>1683</v>
      </c>
      <c r="E853" s="5" t="s">
        <v>1684</v>
      </c>
      <c r="F853" s="17" t="s">
        <v>1685</v>
      </c>
      <c r="G853" s="80" t="s">
        <v>3175</v>
      </c>
      <c r="H853" s="7"/>
      <c r="I853" s="7" t="s">
        <v>1686</v>
      </c>
      <c r="J853" s="10">
        <v>20000</v>
      </c>
      <c r="K853" s="90">
        <f t="shared" si="35"/>
        <v>28060</v>
      </c>
      <c r="L853" s="41">
        <f>K853*(1.04^28)</f>
        <v>84143.61513625448</v>
      </c>
      <c r="M853" s="5" t="s">
        <v>3483</v>
      </c>
      <c r="N853" s="5"/>
      <c r="O853" s="5" t="s">
        <v>3310</v>
      </c>
      <c r="P853" s="5" t="s">
        <v>386</v>
      </c>
      <c r="Q853" s="5"/>
      <c r="R853" s="5" t="s">
        <v>3258</v>
      </c>
      <c r="S853" s="5"/>
      <c r="T853" s="105"/>
      <c r="U853" s="105"/>
    </row>
    <row r="854" spans="1:21" ht="45" customHeight="1">
      <c r="A854" s="80">
        <v>10346</v>
      </c>
      <c r="B854" s="5" t="s">
        <v>3200</v>
      </c>
      <c r="C854" s="5"/>
      <c r="D854" s="5" t="s">
        <v>1687</v>
      </c>
      <c r="E854" s="5" t="s">
        <v>1688</v>
      </c>
      <c r="F854" s="17" t="s">
        <v>1689</v>
      </c>
      <c r="G854" s="5" t="s">
        <v>3172</v>
      </c>
      <c r="H854" s="7"/>
      <c r="I854" s="7" t="s">
        <v>1690</v>
      </c>
      <c r="J854" s="10">
        <v>170000</v>
      </c>
      <c r="K854" s="90">
        <f t="shared" si="35"/>
        <v>238510</v>
      </c>
      <c r="L854" s="41">
        <f>K854*(1.04^18)</f>
        <v>483177.4970829339</v>
      </c>
      <c r="M854" s="5" t="s">
        <v>3482</v>
      </c>
      <c r="N854" s="5"/>
      <c r="O854" s="5" t="s">
        <v>369</v>
      </c>
      <c r="P854" s="5" t="s">
        <v>385</v>
      </c>
      <c r="Q854" s="5"/>
      <c r="R854" s="5" t="s">
        <v>290</v>
      </c>
      <c r="S854" s="5" t="s">
        <v>3314</v>
      </c>
      <c r="T854" s="105"/>
      <c r="U854" s="105"/>
    </row>
    <row r="855" spans="1:21" ht="45" customHeight="1">
      <c r="A855" s="80">
        <v>10347</v>
      </c>
      <c r="B855" s="5" t="s">
        <v>295</v>
      </c>
      <c r="C855" s="5"/>
      <c r="D855" s="5" t="s">
        <v>1691</v>
      </c>
      <c r="E855" s="5" t="s">
        <v>3498</v>
      </c>
      <c r="F855" s="17" t="s">
        <v>1692</v>
      </c>
      <c r="G855" s="5" t="s">
        <v>3171</v>
      </c>
      <c r="H855" s="7"/>
      <c r="I855" s="7" t="s">
        <v>1693</v>
      </c>
      <c r="J855" s="10">
        <v>1800000</v>
      </c>
      <c r="K855" s="90">
        <f>J855*1.403</f>
        <v>2525400</v>
      </c>
      <c r="L855" s="41">
        <f>K855*(1.04^28)</f>
        <v>7572925.362262903</v>
      </c>
      <c r="M855" s="5" t="s">
        <v>3483</v>
      </c>
      <c r="N855" s="5"/>
      <c r="O855" s="5" t="s">
        <v>3089</v>
      </c>
      <c r="P855" s="5" t="s">
        <v>385</v>
      </c>
      <c r="Q855" s="5"/>
      <c r="R855" s="5" t="s">
        <v>3314</v>
      </c>
      <c r="S855" s="5"/>
      <c r="T855" s="105"/>
      <c r="U855" s="105"/>
    </row>
    <row r="856" spans="1:21" ht="45" customHeight="1">
      <c r="A856" s="80">
        <v>10348</v>
      </c>
      <c r="B856" s="5" t="s">
        <v>3200</v>
      </c>
      <c r="C856" s="5"/>
      <c r="D856" s="5" t="s">
        <v>1694</v>
      </c>
      <c r="E856" s="5" t="s">
        <v>1695</v>
      </c>
      <c r="F856" s="17" t="s">
        <v>1696</v>
      </c>
      <c r="G856" s="5" t="s">
        <v>3170</v>
      </c>
      <c r="H856" s="7"/>
      <c r="I856" s="7" t="s">
        <v>1697</v>
      </c>
      <c r="J856" s="10">
        <v>1000000</v>
      </c>
      <c r="K856" s="90">
        <f>J856*1.403</f>
        <v>1403000</v>
      </c>
      <c r="L856" s="41">
        <f>K856*(1.04^18)</f>
        <v>2842220.5710760816</v>
      </c>
      <c r="M856" s="5" t="s">
        <v>3482</v>
      </c>
      <c r="N856" s="5"/>
      <c r="O856" s="5" t="s">
        <v>242</v>
      </c>
      <c r="P856" s="5" t="s">
        <v>386</v>
      </c>
      <c r="Q856" s="5"/>
      <c r="R856" s="5" t="s">
        <v>3314</v>
      </c>
      <c r="S856" s="5" t="s">
        <v>3347</v>
      </c>
      <c r="T856" s="105" t="s">
        <v>3254</v>
      </c>
      <c r="U856" s="105" t="s">
        <v>3254</v>
      </c>
    </row>
    <row r="857" spans="1:21" ht="45" customHeight="1">
      <c r="A857" s="80">
        <v>10349</v>
      </c>
      <c r="B857" s="5" t="s">
        <v>3200</v>
      </c>
      <c r="C857" s="5"/>
      <c r="D857" s="5" t="s">
        <v>1698</v>
      </c>
      <c r="E857" s="5" t="s">
        <v>1967</v>
      </c>
      <c r="F857" s="17" t="s">
        <v>1699</v>
      </c>
      <c r="G857" s="80" t="s">
        <v>3175</v>
      </c>
      <c r="H857" s="7"/>
      <c r="I857" s="7" t="s">
        <v>1700</v>
      </c>
      <c r="J857" s="10">
        <v>5100000</v>
      </c>
      <c r="K857" s="90">
        <f>J857*1.403</f>
        <v>7155300</v>
      </c>
      <c r="L857" s="41">
        <f>K857*(1.04^18)</f>
        <v>14495324.912488017</v>
      </c>
      <c r="M857" s="5" t="s">
        <v>3482</v>
      </c>
      <c r="N857" s="5"/>
      <c r="O857" s="5" t="s">
        <v>304</v>
      </c>
      <c r="P857" s="5" t="s">
        <v>385</v>
      </c>
      <c r="Q857" s="5"/>
      <c r="R857" s="5" t="s">
        <v>3258</v>
      </c>
      <c r="S857" s="5" t="s">
        <v>3347</v>
      </c>
      <c r="T857" s="105" t="s">
        <v>3254</v>
      </c>
      <c r="U857" s="105" t="s">
        <v>3254</v>
      </c>
    </row>
    <row r="858" spans="1:21" ht="45" customHeight="1">
      <c r="A858" s="80">
        <v>10350</v>
      </c>
      <c r="B858" s="5" t="s">
        <v>296</v>
      </c>
      <c r="C858" s="5"/>
      <c r="D858" s="5" t="s">
        <v>1701</v>
      </c>
      <c r="E858" s="5" t="s">
        <v>1645</v>
      </c>
      <c r="F858" s="17" t="s">
        <v>2162</v>
      </c>
      <c r="G858" s="5" t="s">
        <v>3172</v>
      </c>
      <c r="H858" s="7"/>
      <c r="I858" s="7" t="s">
        <v>1646</v>
      </c>
      <c r="J858" s="10">
        <v>3870000</v>
      </c>
      <c r="K858" s="90">
        <f>J858*1.403</f>
        <v>5429610</v>
      </c>
      <c r="L858" s="41">
        <f>K858*(1.04^28)</f>
        <v>16281789.528865242</v>
      </c>
      <c r="M858" s="5" t="s">
        <v>3483</v>
      </c>
      <c r="N858" s="5"/>
      <c r="O858" s="5" t="s">
        <v>304</v>
      </c>
      <c r="P858" s="80" t="s">
        <v>386</v>
      </c>
      <c r="Q858" s="80"/>
      <c r="R858" s="5" t="s">
        <v>3314</v>
      </c>
      <c r="S858" s="5"/>
      <c r="T858" s="105"/>
      <c r="U858" s="105"/>
    </row>
    <row r="859" spans="1:21" ht="45" customHeight="1">
      <c r="A859" s="80">
        <v>10351</v>
      </c>
      <c r="B859" s="5" t="s">
        <v>3200</v>
      </c>
      <c r="C859" s="5"/>
      <c r="D859" s="5" t="s">
        <v>1647</v>
      </c>
      <c r="E859" s="5" t="s">
        <v>1648</v>
      </c>
      <c r="F859" s="17" t="s">
        <v>1649</v>
      </c>
      <c r="G859" s="5" t="s">
        <v>3348</v>
      </c>
      <c r="H859" s="7"/>
      <c r="I859" s="7" t="s">
        <v>1650</v>
      </c>
      <c r="J859" s="10">
        <v>1516000</v>
      </c>
      <c r="K859" s="90">
        <f>J859*1.403</f>
        <v>2126948</v>
      </c>
      <c r="L859" s="41">
        <f>K859*(1.04^10)</f>
        <v>3148402.6213185033</v>
      </c>
      <c r="M859" s="12" t="s">
        <v>3481</v>
      </c>
      <c r="N859" s="12"/>
      <c r="O859" s="5" t="s">
        <v>3195</v>
      </c>
      <c r="P859" s="5" t="s">
        <v>386</v>
      </c>
      <c r="Q859" s="5"/>
      <c r="R859" s="5" t="s">
        <v>3431</v>
      </c>
      <c r="S859" s="5" t="s">
        <v>387</v>
      </c>
      <c r="T859" s="105"/>
      <c r="U859" s="105"/>
    </row>
    <row r="860" spans="1:21" ht="45" customHeight="1">
      <c r="A860" s="80">
        <v>10356</v>
      </c>
      <c r="B860" s="5" t="s">
        <v>3200</v>
      </c>
      <c r="C860" s="5"/>
      <c r="D860" s="5" t="s">
        <v>1651</v>
      </c>
      <c r="E860" s="5" t="s">
        <v>1652</v>
      </c>
      <c r="F860" s="5" t="s">
        <v>1653</v>
      </c>
      <c r="G860" s="80" t="s">
        <v>3348</v>
      </c>
      <c r="H860" s="7" t="s">
        <v>1654</v>
      </c>
      <c r="I860" s="7" t="s">
        <v>1655</v>
      </c>
      <c r="J860" s="57"/>
      <c r="K860" s="90">
        <v>0</v>
      </c>
      <c r="L860" s="41">
        <f>K860*(1.04^18)</f>
        <v>0</v>
      </c>
      <c r="M860" s="12" t="s">
        <v>3482</v>
      </c>
      <c r="N860" s="12"/>
      <c r="O860" s="5" t="s">
        <v>3089</v>
      </c>
      <c r="P860" s="5" t="s">
        <v>386</v>
      </c>
      <c r="Q860" s="5"/>
      <c r="R860" s="5" t="s">
        <v>3431</v>
      </c>
      <c r="S860" s="5"/>
      <c r="T860" s="105"/>
      <c r="U860" s="105"/>
    </row>
    <row r="861" spans="1:21" ht="45" customHeight="1">
      <c r="A861" s="80">
        <v>10383</v>
      </c>
      <c r="B861" s="5" t="s">
        <v>293</v>
      </c>
      <c r="C861" s="80"/>
      <c r="D861" s="5" t="s">
        <v>1473</v>
      </c>
      <c r="E861" s="5" t="s">
        <v>2856</v>
      </c>
      <c r="F861" s="5" t="s">
        <v>3130</v>
      </c>
      <c r="G861" s="5"/>
      <c r="H861" s="5" t="s">
        <v>1474</v>
      </c>
      <c r="I861" s="18" t="s">
        <v>1475</v>
      </c>
      <c r="J861" s="5"/>
      <c r="K861" s="92">
        <v>35000000</v>
      </c>
      <c r="L861" s="41">
        <f>K861*(1.04^10)</f>
        <v>51808549.97214206</v>
      </c>
      <c r="M861" s="5" t="s">
        <v>3481</v>
      </c>
      <c r="N861" s="5"/>
      <c r="O861" s="5" t="s">
        <v>3348</v>
      </c>
      <c r="P861" s="5" t="s">
        <v>385</v>
      </c>
      <c r="Q861" s="5"/>
      <c r="R861" s="5" t="s">
        <v>3313</v>
      </c>
      <c r="S861" s="5" t="s">
        <v>388</v>
      </c>
      <c r="T861" s="105"/>
      <c r="U861" s="105"/>
    </row>
    <row r="862" spans="1:21" ht="45" customHeight="1">
      <c r="A862" s="80">
        <v>10416</v>
      </c>
      <c r="B862" s="5" t="s">
        <v>3208</v>
      </c>
      <c r="C862" s="5" t="s">
        <v>3208</v>
      </c>
      <c r="D862" s="5" t="s">
        <v>1476</v>
      </c>
      <c r="E862" s="5" t="s">
        <v>2768</v>
      </c>
      <c r="F862" s="5" t="s">
        <v>2764</v>
      </c>
      <c r="G862" s="5" t="s">
        <v>3173</v>
      </c>
      <c r="H862" s="7" t="s">
        <v>1477</v>
      </c>
      <c r="I862" s="7" t="s">
        <v>1478</v>
      </c>
      <c r="J862" s="5"/>
      <c r="K862" s="41">
        <v>19140461</v>
      </c>
      <c r="L862" s="41">
        <f>K862*(1.04^10)</f>
        <v>28332558.005952463</v>
      </c>
      <c r="M862" s="5" t="s">
        <v>3481</v>
      </c>
      <c r="N862" s="5"/>
      <c r="O862" s="5" t="s">
        <v>2498</v>
      </c>
      <c r="P862" s="5" t="s">
        <v>385</v>
      </c>
      <c r="Q862" s="5"/>
      <c r="R862" s="5" t="s">
        <v>3314</v>
      </c>
      <c r="S862" s="5" t="s">
        <v>3193</v>
      </c>
      <c r="T862" s="105"/>
      <c r="U862" s="105" t="s">
        <v>3254</v>
      </c>
    </row>
    <row r="863" spans="1:21" ht="45" customHeight="1">
      <c r="A863" s="80">
        <v>10417</v>
      </c>
      <c r="B863" s="5" t="s">
        <v>3208</v>
      </c>
      <c r="C863" s="5" t="s">
        <v>3208</v>
      </c>
      <c r="D863" s="5" t="s">
        <v>1476</v>
      </c>
      <c r="E863" s="5" t="s">
        <v>2525</v>
      </c>
      <c r="F863" s="5" t="s">
        <v>3021</v>
      </c>
      <c r="G863" s="5" t="s">
        <v>3174</v>
      </c>
      <c r="H863" s="7" t="s">
        <v>1479</v>
      </c>
      <c r="I863" s="7" t="s">
        <v>1480</v>
      </c>
      <c r="J863" s="5"/>
      <c r="K863" s="41">
        <v>7507673</v>
      </c>
      <c r="L863" s="41">
        <f>K863*(1.04^18)</f>
        <v>15209167.955461496</v>
      </c>
      <c r="M863" s="5" t="s">
        <v>3482</v>
      </c>
      <c r="N863" s="5"/>
      <c r="O863" s="5" t="s">
        <v>2498</v>
      </c>
      <c r="P863" s="5" t="s">
        <v>386</v>
      </c>
      <c r="Q863" s="5"/>
      <c r="R863" s="5" t="s">
        <v>3314</v>
      </c>
      <c r="S863" s="5" t="s">
        <v>3347</v>
      </c>
      <c r="T863" s="105"/>
      <c r="U863" s="105" t="s">
        <v>3254</v>
      </c>
    </row>
    <row r="864" spans="1:21" ht="45" customHeight="1">
      <c r="A864" s="80">
        <v>10422</v>
      </c>
      <c r="B864" s="5" t="s">
        <v>3208</v>
      </c>
      <c r="C864" s="5" t="s">
        <v>3208</v>
      </c>
      <c r="D864" s="5" t="s">
        <v>1481</v>
      </c>
      <c r="E864" s="5" t="s">
        <v>1482</v>
      </c>
      <c r="F864" s="5" t="s">
        <v>1483</v>
      </c>
      <c r="G864" s="5" t="s">
        <v>3172</v>
      </c>
      <c r="H864" s="7" t="s">
        <v>2771</v>
      </c>
      <c r="I864" s="7" t="s">
        <v>1484</v>
      </c>
      <c r="J864" s="5"/>
      <c r="K864" s="41">
        <v>3945711</v>
      </c>
      <c r="L864" s="41">
        <f>K864*(1.04^18)</f>
        <v>7993286.508710747</v>
      </c>
      <c r="M864" s="5" t="s">
        <v>3482</v>
      </c>
      <c r="N864" s="5"/>
      <c r="O864" s="5" t="s">
        <v>3417</v>
      </c>
      <c r="P864" s="5" t="s">
        <v>386</v>
      </c>
      <c r="Q864" s="5"/>
      <c r="R864" s="5" t="s">
        <v>3314</v>
      </c>
      <c r="S864" s="5" t="s">
        <v>3347</v>
      </c>
      <c r="T864" s="105" t="s">
        <v>3254</v>
      </c>
      <c r="U864" s="105"/>
    </row>
    <row r="865" spans="1:21" ht="45" customHeight="1">
      <c r="A865" s="80">
        <v>10432</v>
      </c>
      <c r="B865" s="5" t="s">
        <v>3208</v>
      </c>
      <c r="C865" s="5" t="s">
        <v>3208</v>
      </c>
      <c r="D865" s="5" t="s">
        <v>1481</v>
      </c>
      <c r="E865" s="5" t="s">
        <v>1489</v>
      </c>
      <c r="F865" s="5" t="s">
        <v>2494</v>
      </c>
      <c r="G865" s="5" t="s">
        <v>3171</v>
      </c>
      <c r="H865" s="7" t="s">
        <v>2709</v>
      </c>
      <c r="I865" s="7" t="s">
        <v>3406</v>
      </c>
      <c r="J865" s="5"/>
      <c r="K865" s="41">
        <v>12162471</v>
      </c>
      <c r="L865" s="41">
        <f>K865*(1.04^18)</f>
        <v>24638934.619612463</v>
      </c>
      <c r="M865" s="5" t="s">
        <v>3482</v>
      </c>
      <c r="N865" s="5"/>
      <c r="O865" s="5" t="s">
        <v>3013</v>
      </c>
      <c r="P865" s="5" t="s">
        <v>386</v>
      </c>
      <c r="Q865" s="5"/>
      <c r="R865" s="5" t="s">
        <v>3314</v>
      </c>
      <c r="S865" s="5" t="s">
        <v>3347</v>
      </c>
      <c r="T865" s="105"/>
      <c r="U865" s="105"/>
    </row>
    <row r="866" spans="1:21" ht="45" customHeight="1">
      <c r="A866" s="80">
        <v>10433</v>
      </c>
      <c r="B866" s="5" t="s">
        <v>3208</v>
      </c>
      <c r="C866" s="5" t="s">
        <v>3208</v>
      </c>
      <c r="D866" s="5" t="s">
        <v>1481</v>
      </c>
      <c r="E866" s="5" t="s">
        <v>1490</v>
      </c>
      <c r="F866" s="5" t="s">
        <v>2764</v>
      </c>
      <c r="G866" s="5" t="s">
        <v>3171</v>
      </c>
      <c r="H866" s="7" t="s">
        <v>2709</v>
      </c>
      <c r="I866" s="7" t="s">
        <v>3406</v>
      </c>
      <c r="J866" s="5"/>
      <c r="K866" s="41">
        <v>10331749</v>
      </c>
      <c r="L866" s="41">
        <f aca="true" t="shared" si="36" ref="L866:L872">K866*(1.04^10)</f>
        <v>15293512.410460822</v>
      </c>
      <c r="M866" s="5" t="s">
        <v>3481</v>
      </c>
      <c r="N866" s="5"/>
      <c r="O866" s="5" t="s">
        <v>3013</v>
      </c>
      <c r="P866" s="5" t="s">
        <v>386</v>
      </c>
      <c r="Q866" s="5"/>
      <c r="R866" s="5" t="s">
        <v>3314</v>
      </c>
      <c r="S866" s="5" t="s">
        <v>3347</v>
      </c>
      <c r="T866" s="105"/>
      <c r="U866" s="105"/>
    </row>
    <row r="867" spans="1:21" ht="45" customHeight="1">
      <c r="A867" s="80">
        <v>10448</v>
      </c>
      <c r="B867" s="5" t="s">
        <v>3208</v>
      </c>
      <c r="C867" s="5" t="s">
        <v>3208</v>
      </c>
      <c r="D867" s="5" t="s">
        <v>1491</v>
      </c>
      <c r="E867" s="5" t="s">
        <v>2654</v>
      </c>
      <c r="F867" s="5" t="s">
        <v>2716</v>
      </c>
      <c r="G867" s="5" t="s">
        <v>3172</v>
      </c>
      <c r="H867" s="7" t="s">
        <v>2755</v>
      </c>
      <c r="I867" s="7" t="s">
        <v>1492</v>
      </c>
      <c r="J867" s="5"/>
      <c r="K867" s="41">
        <v>6100075</v>
      </c>
      <c r="L867" s="41">
        <f t="shared" si="36"/>
        <v>9029601.15632327</v>
      </c>
      <c r="M867" s="5" t="s">
        <v>3481</v>
      </c>
      <c r="N867" s="5"/>
      <c r="O867" s="5" t="s">
        <v>3310</v>
      </c>
      <c r="P867" s="5" t="s">
        <v>386</v>
      </c>
      <c r="Q867" s="5"/>
      <c r="R867" s="5" t="s">
        <v>3193</v>
      </c>
      <c r="S867" s="5" t="s">
        <v>3314</v>
      </c>
      <c r="T867" s="105"/>
      <c r="U867" s="105"/>
    </row>
    <row r="868" spans="1:21" ht="45" customHeight="1">
      <c r="A868" s="80">
        <v>10451</v>
      </c>
      <c r="B868" s="5" t="s">
        <v>3208</v>
      </c>
      <c r="C868" s="5" t="s">
        <v>3208</v>
      </c>
      <c r="D868" s="5" t="s">
        <v>1493</v>
      </c>
      <c r="E868" s="5" t="s">
        <v>1494</v>
      </c>
      <c r="F868" s="5" t="s">
        <v>2763</v>
      </c>
      <c r="G868" s="5" t="s">
        <v>3172</v>
      </c>
      <c r="H868" s="7" t="s">
        <v>1495</v>
      </c>
      <c r="I868" s="7" t="s">
        <v>1496</v>
      </c>
      <c r="J868" s="5"/>
      <c r="K868" s="41">
        <v>10174125</v>
      </c>
      <c r="L868" s="41">
        <f t="shared" si="36"/>
        <v>15060190.385294853</v>
      </c>
      <c r="M868" s="5" t="s">
        <v>3481</v>
      </c>
      <c r="N868" s="5"/>
      <c r="O868" s="5" t="s">
        <v>3417</v>
      </c>
      <c r="P868" s="5" t="s">
        <v>386</v>
      </c>
      <c r="Q868" s="5"/>
      <c r="R868" s="5" t="s">
        <v>3314</v>
      </c>
      <c r="S868" s="5" t="s">
        <v>3347</v>
      </c>
      <c r="T868" s="105"/>
      <c r="U868" s="105" t="s">
        <v>3254</v>
      </c>
    </row>
    <row r="869" spans="1:21" ht="45" customHeight="1">
      <c r="A869" s="80">
        <v>10452</v>
      </c>
      <c r="B869" s="5" t="s">
        <v>3208</v>
      </c>
      <c r="C869" s="5" t="s">
        <v>3208</v>
      </c>
      <c r="D869" s="5" t="s">
        <v>1497</v>
      </c>
      <c r="E869" s="5" t="s">
        <v>2768</v>
      </c>
      <c r="F869" s="5" t="s">
        <v>2654</v>
      </c>
      <c r="G869" s="5" t="s">
        <v>3172</v>
      </c>
      <c r="H869" s="7" t="s">
        <v>2755</v>
      </c>
      <c r="I869" s="7" t="s">
        <v>1492</v>
      </c>
      <c r="J869" s="5"/>
      <c r="K869" s="41">
        <v>8028609</v>
      </c>
      <c r="L869" s="41">
        <f t="shared" si="36"/>
        <v>11884302.588093985</v>
      </c>
      <c r="M869" s="5" t="s">
        <v>3481</v>
      </c>
      <c r="N869" s="5"/>
      <c r="O869" s="5" t="s">
        <v>3089</v>
      </c>
      <c r="P869" s="5" t="s">
        <v>386</v>
      </c>
      <c r="Q869" s="5"/>
      <c r="R869" s="5" t="s">
        <v>3314</v>
      </c>
      <c r="S869" s="5" t="s">
        <v>3347</v>
      </c>
      <c r="T869" s="105"/>
      <c r="U869" s="105" t="s">
        <v>3254</v>
      </c>
    </row>
    <row r="870" spans="1:21" ht="45" customHeight="1">
      <c r="A870" s="80">
        <v>10457</v>
      </c>
      <c r="B870" s="5" t="s">
        <v>3208</v>
      </c>
      <c r="C870" s="5" t="s">
        <v>3208</v>
      </c>
      <c r="D870" s="5" t="s">
        <v>1498</v>
      </c>
      <c r="E870" s="5" t="s">
        <v>2654</v>
      </c>
      <c r="F870" s="5" t="s">
        <v>2768</v>
      </c>
      <c r="G870" s="5" t="s">
        <v>3170</v>
      </c>
      <c r="H870" s="7" t="s">
        <v>2668</v>
      </c>
      <c r="I870" s="7" t="s">
        <v>2730</v>
      </c>
      <c r="J870" s="5"/>
      <c r="K870" s="41">
        <v>102229</v>
      </c>
      <c r="L870" s="41">
        <f t="shared" si="36"/>
        <v>151323.89300291744</v>
      </c>
      <c r="M870" s="5" t="s">
        <v>3481</v>
      </c>
      <c r="N870" s="5"/>
      <c r="O870" s="5" t="s">
        <v>3310</v>
      </c>
      <c r="P870" s="5" t="s">
        <v>386</v>
      </c>
      <c r="Q870" s="5"/>
      <c r="R870" s="5" t="s">
        <v>3314</v>
      </c>
      <c r="S870" s="5" t="s">
        <v>3347</v>
      </c>
      <c r="T870" s="105"/>
      <c r="U870" s="105"/>
    </row>
    <row r="871" spans="1:21" ht="45" customHeight="1">
      <c r="A871" s="80">
        <v>10461</v>
      </c>
      <c r="B871" s="5" t="s">
        <v>3208</v>
      </c>
      <c r="C871" s="5" t="s">
        <v>3208</v>
      </c>
      <c r="D871" s="5" t="s">
        <v>1499</v>
      </c>
      <c r="E871" s="5" t="s">
        <v>1500</v>
      </c>
      <c r="F871" s="5" t="s">
        <v>1501</v>
      </c>
      <c r="G871" s="5" t="s">
        <v>3171</v>
      </c>
      <c r="H871" s="7" t="s">
        <v>2675</v>
      </c>
      <c r="I871" s="7" t="s">
        <v>1502</v>
      </c>
      <c r="J871" s="5"/>
      <c r="K871" s="41">
        <v>3302775</v>
      </c>
      <c r="L871" s="41">
        <f t="shared" si="36"/>
        <v>4888913.8181211855</v>
      </c>
      <c r="M871" s="5" t="s">
        <v>3481</v>
      </c>
      <c r="N871" s="5"/>
      <c r="O871" s="5" t="s">
        <v>304</v>
      </c>
      <c r="P871" s="5" t="s">
        <v>386</v>
      </c>
      <c r="Q871" s="5"/>
      <c r="R871" s="5" t="s">
        <v>3314</v>
      </c>
      <c r="S871" s="5" t="s">
        <v>3347</v>
      </c>
      <c r="T871" s="105"/>
      <c r="U871" s="105"/>
    </row>
    <row r="872" spans="1:21" ht="45" customHeight="1">
      <c r="A872" s="80">
        <v>10492</v>
      </c>
      <c r="B872" s="5" t="s">
        <v>3208</v>
      </c>
      <c r="C872" s="5" t="s">
        <v>3208</v>
      </c>
      <c r="D872" s="5" t="s">
        <v>1503</v>
      </c>
      <c r="E872" s="5" t="s">
        <v>1504</v>
      </c>
      <c r="F872" s="5" t="s">
        <v>3285</v>
      </c>
      <c r="G872" s="5" t="s">
        <v>3172</v>
      </c>
      <c r="H872" s="7" t="s">
        <v>2633</v>
      </c>
      <c r="I872" s="7" t="s">
        <v>1505</v>
      </c>
      <c r="J872" s="5"/>
      <c r="K872" s="41">
        <v>2621250</v>
      </c>
      <c r="L872" s="41">
        <f t="shared" si="36"/>
        <v>3880090.3318422106</v>
      </c>
      <c r="M872" s="5" t="s">
        <v>3481</v>
      </c>
      <c r="N872" s="5"/>
      <c r="O872" s="5" t="s">
        <v>3417</v>
      </c>
      <c r="P872" s="5" t="s">
        <v>385</v>
      </c>
      <c r="Q872" s="5"/>
      <c r="R872" s="5" t="s">
        <v>3431</v>
      </c>
      <c r="S872" s="5" t="s">
        <v>3314</v>
      </c>
      <c r="T872" s="105"/>
      <c r="U872" s="105" t="s">
        <v>3254</v>
      </c>
    </row>
    <row r="873" spans="1:21" ht="45" customHeight="1">
      <c r="A873" s="80">
        <v>10510</v>
      </c>
      <c r="B873" s="5" t="s">
        <v>3208</v>
      </c>
      <c r="C873" s="5" t="s">
        <v>3208</v>
      </c>
      <c r="D873" s="5" t="s">
        <v>1506</v>
      </c>
      <c r="E873" s="5" t="s">
        <v>1507</v>
      </c>
      <c r="F873" s="5" t="s">
        <v>1508</v>
      </c>
      <c r="G873" s="5" t="s">
        <v>3171</v>
      </c>
      <c r="H873" s="7" t="s">
        <v>1509</v>
      </c>
      <c r="I873" s="7" t="s">
        <v>1415</v>
      </c>
      <c r="J873" s="5"/>
      <c r="K873" s="41">
        <v>9628553</v>
      </c>
      <c r="L873" s="41">
        <f>K873*(1.04^18)</f>
        <v>19505681.68659752</v>
      </c>
      <c r="M873" s="5" t="s">
        <v>3482</v>
      </c>
      <c r="N873" s="5"/>
      <c r="O873" s="5" t="s">
        <v>304</v>
      </c>
      <c r="P873" s="5" t="s">
        <v>386</v>
      </c>
      <c r="Q873" s="5"/>
      <c r="R873" s="5" t="s">
        <v>3258</v>
      </c>
      <c r="S873" s="5" t="s">
        <v>3347</v>
      </c>
      <c r="T873" s="105"/>
      <c r="U873" s="105"/>
    </row>
    <row r="874" spans="1:23" ht="45" customHeight="1">
      <c r="A874" s="80">
        <v>10514</v>
      </c>
      <c r="B874" s="5" t="s">
        <v>3208</v>
      </c>
      <c r="C874" s="5" t="s">
        <v>3208</v>
      </c>
      <c r="D874" s="5" t="s">
        <v>1416</v>
      </c>
      <c r="E874" s="5" t="s">
        <v>2764</v>
      </c>
      <c r="F874" s="5" t="s">
        <v>1417</v>
      </c>
      <c r="G874" s="5" t="s">
        <v>3171</v>
      </c>
      <c r="H874" s="7" t="s">
        <v>2640</v>
      </c>
      <c r="I874" s="7" t="s">
        <v>1418</v>
      </c>
      <c r="J874" s="5"/>
      <c r="K874" s="41">
        <v>5294917</v>
      </c>
      <c r="L874" s="41">
        <f>K874*(1.04^18)</f>
        <v>10726530.306158556</v>
      </c>
      <c r="M874" s="5" t="s">
        <v>3482</v>
      </c>
      <c r="N874" s="5"/>
      <c r="O874" s="5" t="s">
        <v>2498</v>
      </c>
      <c r="P874" s="5" t="s">
        <v>386</v>
      </c>
      <c r="Q874" s="5"/>
      <c r="R874" s="5" t="s">
        <v>3314</v>
      </c>
      <c r="S874" s="5" t="s">
        <v>3347</v>
      </c>
      <c r="T874" s="105"/>
      <c r="U874" s="105"/>
      <c r="V874" s="8"/>
      <c r="W874" s="8"/>
    </row>
    <row r="875" spans="1:159" ht="45" customHeight="1">
      <c r="A875" s="80">
        <v>10515</v>
      </c>
      <c r="B875" s="5" t="s">
        <v>3208</v>
      </c>
      <c r="C875" s="5" t="s">
        <v>3208</v>
      </c>
      <c r="D875" s="5" t="s">
        <v>1419</v>
      </c>
      <c r="E875" s="5" t="s">
        <v>2538</v>
      </c>
      <c r="F875" s="5" t="s">
        <v>2657</v>
      </c>
      <c r="G875" s="5" t="s">
        <v>3175</v>
      </c>
      <c r="H875" s="7" t="s">
        <v>2510</v>
      </c>
      <c r="I875" s="7" t="s">
        <v>1420</v>
      </c>
      <c r="J875" s="5"/>
      <c r="K875" s="41">
        <v>10975110</v>
      </c>
      <c r="L875" s="41">
        <f>K875*(1.04^10)</f>
        <v>16245843.853850173</v>
      </c>
      <c r="M875" s="5" t="s">
        <v>3481</v>
      </c>
      <c r="N875" s="5"/>
      <c r="O875" s="5" t="s">
        <v>3310</v>
      </c>
      <c r="P875" s="5" t="s">
        <v>386</v>
      </c>
      <c r="Q875" s="5"/>
      <c r="R875" s="5" t="s">
        <v>3314</v>
      </c>
      <c r="S875" s="5" t="s">
        <v>3193</v>
      </c>
      <c r="T875" s="105"/>
      <c r="U875" s="105"/>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c r="CA875" s="8"/>
      <c r="CB875" s="8"/>
      <c r="CC875" s="8"/>
      <c r="CD875" s="8"/>
      <c r="CE875" s="8"/>
      <c r="CF875" s="8"/>
      <c r="CG875" s="8"/>
      <c r="CH875" s="8"/>
      <c r="CI875" s="8"/>
      <c r="CJ875" s="8"/>
      <c r="CK875" s="8"/>
      <c r="CL875" s="8"/>
      <c r="CM875" s="8"/>
      <c r="CN875" s="8"/>
      <c r="CO875" s="8"/>
      <c r="CP875" s="8"/>
      <c r="CQ875" s="8"/>
      <c r="CR875" s="8"/>
      <c r="CS875" s="8"/>
      <c r="CT875" s="8"/>
      <c r="CU875" s="8"/>
      <c r="CV875" s="8"/>
      <c r="CW875" s="8"/>
      <c r="CX875" s="8"/>
      <c r="CY875" s="8"/>
      <c r="CZ875" s="8"/>
      <c r="DA875" s="8"/>
      <c r="DB875" s="8"/>
      <c r="DC875" s="8"/>
      <c r="DD875" s="8"/>
      <c r="DE875" s="8"/>
      <c r="DF875" s="8"/>
      <c r="DG875" s="8"/>
      <c r="DH875" s="8"/>
      <c r="DI875" s="8"/>
      <c r="DJ875" s="8"/>
      <c r="DK875" s="8"/>
      <c r="DL875" s="8"/>
      <c r="DM875" s="8"/>
      <c r="DN875" s="8"/>
      <c r="DO875" s="8"/>
      <c r="DP875" s="8"/>
      <c r="DQ875" s="8"/>
      <c r="DR875" s="8"/>
      <c r="DS875" s="8"/>
      <c r="DT875" s="8"/>
      <c r="DU875" s="8"/>
      <c r="DV875" s="8"/>
      <c r="DW875" s="8"/>
      <c r="DX875" s="8"/>
      <c r="DY875" s="8"/>
      <c r="DZ875" s="8"/>
      <c r="EA875" s="8"/>
      <c r="EB875" s="8"/>
      <c r="EC875" s="8"/>
      <c r="ED875" s="8"/>
      <c r="EE875" s="8"/>
      <c r="EF875" s="8"/>
      <c r="EG875" s="8"/>
      <c r="EH875" s="8"/>
      <c r="EI875" s="8"/>
      <c r="EJ875" s="8"/>
      <c r="EK875" s="8"/>
      <c r="EL875" s="8"/>
      <c r="EM875" s="8"/>
      <c r="EN875" s="8"/>
      <c r="EO875" s="8"/>
      <c r="EP875" s="8"/>
      <c r="EQ875" s="8"/>
      <c r="ER875" s="8"/>
      <c r="ES875" s="8"/>
      <c r="ET875" s="8"/>
      <c r="EU875" s="8"/>
      <c r="EV875" s="8"/>
      <c r="EW875" s="8"/>
      <c r="EX875" s="8"/>
      <c r="EY875" s="8"/>
      <c r="EZ875" s="8"/>
      <c r="FA875" s="8"/>
      <c r="FB875" s="8"/>
      <c r="FC875" s="8"/>
    </row>
    <row r="876" spans="1:159" ht="45" customHeight="1">
      <c r="A876" s="80">
        <v>10517</v>
      </c>
      <c r="B876" s="5" t="s">
        <v>3208</v>
      </c>
      <c r="C876" s="5" t="s">
        <v>3208</v>
      </c>
      <c r="D876" s="5" t="s">
        <v>1421</v>
      </c>
      <c r="E876" s="5" t="s">
        <v>1422</v>
      </c>
      <c r="F876" s="5" t="s">
        <v>1423</v>
      </c>
      <c r="G876" s="5" t="s">
        <v>3497</v>
      </c>
      <c r="H876" s="7" t="s">
        <v>1424</v>
      </c>
      <c r="I876" s="7" t="s">
        <v>1425</v>
      </c>
      <c r="J876" s="5"/>
      <c r="K876" s="41">
        <v>9507235</v>
      </c>
      <c r="L876" s="41">
        <f>K876*(1.04^10)</f>
        <v>14073030.274125658</v>
      </c>
      <c r="M876" s="5" t="s">
        <v>3481</v>
      </c>
      <c r="N876" s="5"/>
      <c r="O876" s="5" t="s">
        <v>3310</v>
      </c>
      <c r="P876" s="5" t="s">
        <v>386</v>
      </c>
      <c r="Q876" s="5"/>
      <c r="R876" s="5" t="s">
        <v>3314</v>
      </c>
      <c r="S876" s="5" t="s">
        <v>3347</v>
      </c>
      <c r="T876" s="105"/>
      <c r="U876" s="105"/>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c r="CA876" s="8"/>
      <c r="CB876" s="8"/>
      <c r="CC876" s="8"/>
      <c r="CD876" s="8"/>
      <c r="CE876" s="8"/>
      <c r="CF876" s="8"/>
      <c r="CG876" s="8"/>
      <c r="CH876" s="8"/>
      <c r="CI876" s="8"/>
      <c r="CJ876" s="8"/>
      <c r="CK876" s="8"/>
      <c r="CL876" s="8"/>
      <c r="CM876" s="8"/>
      <c r="CN876" s="8"/>
      <c r="CO876" s="8"/>
      <c r="CP876" s="8"/>
      <c r="CQ876" s="8"/>
      <c r="CR876" s="8"/>
      <c r="CS876" s="8"/>
      <c r="CT876" s="8"/>
      <c r="CU876" s="8"/>
      <c r="CV876" s="8"/>
      <c r="CW876" s="8"/>
      <c r="CX876" s="8"/>
      <c r="CY876" s="8"/>
      <c r="CZ876" s="8"/>
      <c r="DA876" s="8"/>
      <c r="DB876" s="8"/>
      <c r="DC876" s="8"/>
      <c r="DD876" s="8"/>
      <c r="DE876" s="8"/>
      <c r="DF876" s="8"/>
      <c r="DG876" s="8"/>
      <c r="DH876" s="8"/>
      <c r="DI876" s="8"/>
      <c r="DJ876" s="8"/>
      <c r="DK876" s="8"/>
      <c r="DL876" s="8"/>
      <c r="DM876" s="8"/>
      <c r="DN876" s="8"/>
      <c r="DO876" s="8"/>
      <c r="DP876" s="8"/>
      <c r="DQ876" s="8"/>
      <c r="DR876" s="8"/>
      <c r="DS876" s="8"/>
      <c r="DT876" s="8"/>
      <c r="DU876" s="8"/>
      <c r="DV876" s="8"/>
      <c r="DW876" s="8"/>
      <c r="DX876" s="8"/>
      <c r="DY876" s="8"/>
      <c r="DZ876" s="8"/>
      <c r="EA876" s="8"/>
      <c r="EB876" s="8"/>
      <c r="EC876" s="8"/>
      <c r="ED876" s="8"/>
      <c r="EE876" s="8"/>
      <c r="EF876" s="8"/>
      <c r="EG876" s="8"/>
      <c r="EH876" s="8"/>
      <c r="EI876" s="8"/>
      <c r="EJ876" s="8"/>
      <c r="EK876" s="8"/>
      <c r="EL876" s="8"/>
      <c r="EM876" s="8"/>
      <c r="EN876" s="8"/>
      <c r="EO876" s="8"/>
      <c r="EP876" s="8"/>
      <c r="EQ876" s="8"/>
      <c r="ER876" s="8"/>
      <c r="ES876" s="8"/>
      <c r="ET876" s="8"/>
      <c r="EU876" s="8"/>
      <c r="EV876" s="8"/>
      <c r="EW876" s="8"/>
      <c r="EX876" s="8"/>
      <c r="EY876" s="8"/>
      <c r="EZ876" s="8"/>
      <c r="FA876" s="8"/>
      <c r="FB876" s="8"/>
      <c r="FC876" s="8"/>
    </row>
    <row r="877" spans="1:159" ht="45" customHeight="1">
      <c r="A877" s="80">
        <v>10520</v>
      </c>
      <c r="B877" s="5" t="s">
        <v>3208</v>
      </c>
      <c r="C877" s="5" t="s">
        <v>3208</v>
      </c>
      <c r="D877" s="5" t="s">
        <v>1426</v>
      </c>
      <c r="E877" s="5" t="s">
        <v>1427</v>
      </c>
      <c r="F877" s="5" t="s">
        <v>1428</v>
      </c>
      <c r="G877" s="5" t="s">
        <v>3175</v>
      </c>
      <c r="H877" s="7" t="s">
        <v>1429</v>
      </c>
      <c r="I877" s="7" t="s">
        <v>1430</v>
      </c>
      <c r="J877" s="5"/>
      <c r="K877" s="90">
        <v>7353375</v>
      </c>
      <c r="L877" s="41">
        <f aca="true" t="shared" si="37" ref="L877:L884">K877*(1.04^18)</f>
        <v>14896588.51877162</v>
      </c>
      <c r="M877" s="5" t="s">
        <v>3482</v>
      </c>
      <c r="N877" s="5"/>
      <c r="O877" s="5" t="s">
        <v>3310</v>
      </c>
      <c r="P877" s="5" t="s">
        <v>386</v>
      </c>
      <c r="Q877" s="5"/>
      <c r="R877" s="5" t="s">
        <v>3193</v>
      </c>
      <c r="S877" s="5" t="s">
        <v>3314</v>
      </c>
      <c r="T877" s="105"/>
      <c r="U877" s="105"/>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c r="CA877" s="8"/>
      <c r="CB877" s="8"/>
      <c r="CC877" s="8"/>
      <c r="CD877" s="8"/>
      <c r="CE877" s="8"/>
      <c r="CF877" s="8"/>
      <c r="CG877" s="8"/>
      <c r="CH877" s="8"/>
      <c r="CI877" s="8"/>
      <c r="CJ877" s="8"/>
      <c r="CK877" s="8"/>
      <c r="CL877" s="8"/>
      <c r="CM877" s="8"/>
      <c r="CN877" s="8"/>
      <c r="CO877" s="8"/>
      <c r="CP877" s="8"/>
      <c r="CQ877" s="8"/>
      <c r="CR877" s="8"/>
      <c r="CS877" s="8"/>
      <c r="CT877" s="8"/>
      <c r="CU877" s="8"/>
      <c r="CV877" s="8"/>
      <c r="CW877" s="8"/>
      <c r="CX877" s="8"/>
      <c r="CY877" s="8"/>
      <c r="CZ877" s="8"/>
      <c r="DA877" s="8"/>
      <c r="DB877" s="8"/>
      <c r="DC877" s="8"/>
      <c r="DD877" s="8"/>
      <c r="DE877" s="8"/>
      <c r="DF877" s="8"/>
      <c r="DG877" s="8"/>
      <c r="DH877" s="8"/>
      <c r="DI877" s="8"/>
      <c r="DJ877" s="8"/>
      <c r="DK877" s="8"/>
      <c r="DL877" s="8"/>
      <c r="DM877" s="8"/>
      <c r="DN877" s="8"/>
      <c r="DO877" s="8"/>
      <c r="DP877" s="8"/>
      <c r="DQ877" s="8"/>
      <c r="DR877" s="8"/>
      <c r="DS877" s="8"/>
      <c r="DT877" s="8"/>
      <c r="DU877" s="8"/>
      <c r="DV877" s="8"/>
      <c r="DW877" s="8"/>
      <c r="DX877" s="8"/>
      <c r="DY877" s="8"/>
      <c r="DZ877" s="8"/>
      <c r="EA877" s="8"/>
      <c r="EB877" s="8"/>
      <c r="EC877" s="8"/>
      <c r="ED877" s="8"/>
      <c r="EE877" s="8"/>
      <c r="EF877" s="8"/>
      <c r="EG877" s="8"/>
      <c r="EH877" s="8"/>
      <c r="EI877" s="8"/>
      <c r="EJ877" s="8"/>
      <c r="EK877" s="8"/>
      <c r="EL877" s="8"/>
      <c r="EM877" s="8"/>
      <c r="EN877" s="8"/>
      <c r="EO877" s="8"/>
      <c r="EP877" s="8"/>
      <c r="EQ877" s="8"/>
      <c r="ER877" s="8"/>
      <c r="ES877" s="8"/>
      <c r="ET877" s="8"/>
      <c r="EU877" s="8"/>
      <c r="EV877" s="8"/>
      <c r="EW877" s="8"/>
      <c r="EX877" s="8"/>
      <c r="EY877" s="8"/>
      <c r="EZ877" s="8"/>
      <c r="FA877" s="8"/>
      <c r="FB877" s="8"/>
      <c r="FC877" s="8"/>
    </row>
    <row r="878" spans="1:159" ht="45" customHeight="1">
      <c r="A878" s="80">
        <v>10522</v>
      </c>
      <c r="B878" s="5" t="s">
        <v>3208</v>
      </c>
      <c r="C878" s="5" t="s">
        <v>3208</v>
      </c>
      <c r="D878" s="5" t="s">
        <v>1431</v>
      </c>
      <c r="E878" s="5" t="s">
        <v>1432</v>
      </c>
      <c r="F878" s="5" t="s">
        <v>2763</v>
      </c>
      <c r="G878" s="5" t="s">
        <v>3170</v>
      </c>
      <c r="H878" s="7" t="s">
        <v>1433</v>
      </c>
      <c r="I878" s="7" t="s">
        <v>1434</v>
      </c>
      <c r="J878" s="5"/>
      <c r="K878" s="41">
        <v>8807400</v>
      </c>
      <c r="L878" s="41">
        <f t="shared" si="37"/>
        <v>17842176.37754489</v>
      </c>
      <c r="M878" s="5" t="s">
        <v>3482</v>
      </c>
      <c r="N878" s="5"/>
      <c r="O878" s="5" t="s">
        <v>3013</v>
      </c>
      <c r="P878" s="5" t="s">
        <v>386</v>
      </c>
      <c r="Q878" s="5"/>
      <c r="R878" s="5" t="s">
        <v>3193</v>
      </c>
      <c r="S878" s="5" t="s">
        <v>3314</v>
      </c>
      <c r="T878" s="105"/>
      <c r="U878" s="105"/>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c r="CA878" s="8"/>
      <c r="CB878" s="8"/>
      <c r="CC878" s="8"/>
      <c r="CD878" s="8"/>
      <c r="CE878" s="8"/>
      <c r="CF878" s="8"/>
      <c r="CG878" s="8"/>
      <c r="CH878" s="8"/>
      <c r="CI878" s="8"/>
      <c r="CJ878" s="8"/>
      <c r="CK878" s="8"/>
      <c r="CL878" s="8"/>
      <c r="CM878" s="8"/>
      <c r="CN878" s="8"/>
      <c r="CO878" s="8"/>
      <c r="CP878" s="8"/>
      <c r="CQ878" s="8"/>
      <c r="CR878" s="8"/>
      <c r="CS878" s="8"/>
      <c r="CT878" s="8"/>
      <c r="CU878" s="8"/>
      <c r="CV878" s="8"/>
      <c r="CW878" s="8"/>
      <c r="CX878" s="8"/>
      <c r="CY878" s="8"/>
      <c r="CZ878" s="8"/>
      <c r="DA878" s="8"/>
      <c r="DB878" s="8"/>
      <c r="DC878" s="8"/>
      <c r="DD878" s="8"/>
      <c r="DE878" s="8"/>
      <c r="DF878" s="8"/>
      <c r="DG878" s="8"/>
      <c r="DH878" s="8"/>
      <c r="DI878" s="8"/>
      <c r="DJ878" s="8"/>
      <c r="DK878" s="8"/>
      <c r="DL878" s="8"/>
      <c r="DM878" s="8"/>
      <c r="DN878" s="8"/>
      <c r="DO878" s="8"/>
      <c r="DP878" s="8"/>
      <c r="DQ878" s="8"/>
      <c r="DR878" s="8"/>
      <c r="DS878" s="8"/>
      <c r="DT878" s="8"/>
      <c r="DU878" s="8"/>
      <c r="DV878" s="8"/>
      <c r="DW878" s="8"/>
      <c r="DX878" s="8"/>
      <c r="DY878" s="8"/>
      <c r="DZ878" s="8"/>
      <c r="EA878" s="8"/>
      <c r="EB878" s="8"/>
      <c r="EC878" s="8"/>
      <c r="ED878" s="8"/>
      <c r="EE878" s="8"/>
      <c r="EF878" s="8"/>
      <c r="EG878" s="8"/>
      <c r="EH878" s="8"/>
      <c r="EI878" s="8"/>
      <c r="EJ878" s="8"/>
      <c r="EK878" s="8"/>
      <c r="EL878" s="8"/>
      <c r="EM878" s="8"/>
      <c r="EN878" s="8"/>
      <c r="EO878" s="8"/>
      <c r="EP878" s="8"/>
      <c r="EQ878" s="8"/>
      <c r="ER878" s="8"/>
      <c r="ES878" s="8"/>
      <c r="ET878" s="8"/>
      <c r="EU878" s="8"/>
      <c r="EV878" s="8"/>
      <c r="EW878" s="8"/>
      <c r="EX878" s="8"/>
      <c r="EY878" s="8"/>
      <c r="EZ878" s="8"/>
      <c r="FA878" s="8"/>
      <c r="FB878" s="8"/>
      <c r="FC878" s="8"/>
    </row>
    <row r="879" spans="1:159" ht="45" customHeight="1">
      <c r="A879" s="80">
        <v>10523</v>
      </c>
      <c r="B879" s="5" t="s">
        <v>3208</v>
      </c>
      <c r="C879" s="5" t="s">
        <v>3208</v>
      </c>
      <c r="D879" s="5" t="s">
        <v>1435</v>
      </c>
      <c r="E879" s="5" t="s">
        <v>1436</v>
      </c>
      <c r="F879" s="5" t="s">
        <v>1423</v>
      </c>
      <c r="G879" s="5" t="s">
        <v>3497</v>
      </c>
      <c r="H879" s="7" t="s">
        <v>1437</v>
      </c>
      <c r="I879" s="7" t="s">
        <v>1438</v>
      </c>
      <c r="J879" s="5"/>
      <c r="K879" s="41">
        <v>2494006</v>
      </c>
      <c r="L879" s="41">
        <f t="shared" si="37"/>
        <v>5052398.544253154</v>
      </c>
      <c r="M879" s="5" t="s">
        <v>3482</v>
      </c>
      <c r="N879" s="5"/>
      <c r="O879" s="5" t="s">
        <v>3310</v>
      </c>
      <c r="P879" s="5" t="s">
        <v>386</v>
      </c>
      <c r="Q879" s="5"/>
      <c r="R879" s="5" t="s">
        <v>3314</v>
      </c>
      <c r="S879" s="5" t="s">
        <v>3347</v>
      </c>
      <c r="T879" s="105"/>
      <c r="U879" s="105" t="s">
        <v>3254</v>
      </c>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c r="CA879" s="8"/>
      <c r="CB879" s="8"/>
      <c r="CC879" s="8"/>
      <c r="CD879" s="8"/>
      <c r="CE879" s="8"/>
      <c r="CF879" s="8"/>
      <c r="CG879" s="8"/>
      <c r="CH879" s="8"/>
      <c r="CI879" s="8"/>
      <c r="CJ879" s="8"/>
      <c r="CK879" s="8"/>
      <c r="CL879" s="8"/>
      <c r="CM879" s="8"/>
      <c r="CN879" s="8"/>
      <c r="CO879" s="8"/>
      <c r="CP879" s="8"/>
      <c r="CQ879" s="8"/>
      <c r="CR879" s="8"/>
      <c r="CS879" s="8"/>
      <c r="CT879" s="8"/>
      <c r="CU879" s="8"/>
      <c r="CV879" s="8"/>
      <c r="CW879" s="8"/>
      <c r="CX879" s="8"/>
      <c r="CY879" s="8"/>
      <c r="CZ879" s="8"/>
      <c r="DA879" s="8"/>
      <c r="DB879" s="8"/>
      <c r="DC879" s="8"/>
      <c r="DD879" s="8"/>
      <c r="DE879" s="8"/>
      <c r="DF879" s="8"/>
      <c r="DG879" s="8"/>
      <c r="DH879" s="8"/>
      <c r="DI879" s="8"/>
      <c r="DJ879" s="8"/>
      <c r="DK879" s="8"/>
      <c r="DL879" s="8"/>
      <c r="DM879" s="8"/>
      <c r="DN879" s="8"/>
      <c r="DO879" s="8"/>
      <c r="DP879" s="8"/>
      <c r="DQ879" s="8"/>
      <c r="DR879" s="8"/>
      <c r="DS879" s="8"/>
      <c r="DT879" s="8"/>
      <c r="DU879" s="8"/>
      <c r="DV879" s="8"/>
      <c r="DW879" s="8"/>
      <c r="DX879" s="8"/>
      <c r="DY879" s="8"/>
      <c r="DZ879" s="8"/>
      <c r="EA879" s="8"/>
      <c r="EB879" s="8"/>
      <c r="EC879" s="8"/>
      <c r="ED879" s="8"/>
      <c r="EE879" s="8"/>
      <c r="EF879" s="8"/>
      <c r="EG879" s="8"/>
      <c r="EH879" s="8"/>
      <c r="EI879" s="8"/>
      <c r="EJ879" s="8"/>
      <c r="EK879" s="8"/>
      <c r="EL879" s="8"/>
      <c r="EM879" s="8"/>
      <c r="EN879" s="8"/>
      <c r="EO879" s="8"/>
      <c r="EP879" s="8"/>
      <c r="EQ879" s="8"/>
      <c r="ER879" s="8"/>
      <c r="ES879" s="8"/>
      <c r="ET879" s="8"/>
      <c r="EU879" s="8"/>
      <c r="EV879" s="8"/>
      <c r="EW879" s="8"/>
      <c r="EX879" s="8"/>
      <c r="EY879" s="8"/>
      <c r="EZ879" s="8"/>
      <c r="FA879" s="8"/>
      <c r="FB879" s="8"/>
      <c r="FC879" s="8"/>
    </row>
    <row r="880" spans="1:159" ht="45" customHeight="1">
      <c r="A880" s="80">
        <v>10524</v>
      </c>
      <c r="B880" s="5" t="s">
        <v>3208</v>
      </c>
      <c r="C880" s="5" t="s">
        <v>3208</v>
      </c>
      <c r="D880" s="5" t="s">
        <v>1439</v>
      </c>
      <c r="E880" s="5" t="s">
        <v>2654</v>
      </c>
      <c r="F880" s="5" t="s">
        <v>2768</v>
      </c>
      <c r="G880" s="5" t="s">
        <v>3175</v>
      </c>
      <c r="H880" s="7" t="s">
        <v>1440</v>
      </c>
      <c r="I880" s="7" t="s">
        <v>1430</v>
      </c>
      <c r="J880" s="5"/>
      <c r="K880" s="41">
        <v>15277585</v>
      </c>
      <c r="L880" s="41">
        <f t="shared" si="37"/>
        <v>30949584.008099344</v>
      </c>
      <c r="M880" s="5" t="s">
        <v>3482</v>
      </c>
      <c r="N880" s="5"/>
      <c r="O880" s="5" t="s">
        <v>3417</v>
      </c>
      <c r="P880" s="5" t="s">
        <v>386</v>
      </c>
      <c r="Q880" s="5"/>
      <c r="R880" s="5" t="s">
        <v>3314</v>
      </c>
      <c r="S880" s="5" t="s">
        <v>3347</v>
      </c>
      <c r="T880" s="105"/>
      <c r="U880" s="105"/>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c r="CA880" s="8"/>
      <c r="CB880" s="8"/>
      <c r="CC880" s="8"/>
      <c r="CD880" s="8"/>
      <c r="CE880" s="8"/>
      <c r="CF880" s="8"/>
      <c r="CG880" s="8"/>
      <c r="CH880" s="8"/>
      <c r="CI880" s="8"/>
      <c r="CJ880" s="8"/>
      <c r="CK880" s="8"/>
      <c r="CL880" s="8"/>
      <c r="CM880" s="8"/>
      <c r="CN880" s="8"/>
      <c r="CO880" s="8"/>
      <c r="CP880" s="8"/>
      <c r="CQ880" s="8"/>
      <c r="CR880" s="8"/>
      <c r="CS880" s="8"/>
      <c r="CT880" s="8"/>
      <c r="CU880" s="8"/>
      <c r="CV880" s="8"/>
      <c r="CW880" s="8"/>
      <c r="CX880" s="8"/>
      <c r="CY880" s="8"/>
      <c r="CZ880" s="8"/>
      <c r="DA880" s="8"/>
      <c r="DB880" s="8"/>
      <c r="DC880" s="8"/>
      <c r="DD880" s="8"/>
      <c r="DE880" s="8"/>
      <c r="DF880" s="8"/>
      <c r="DG880" s="8"/>
      <c r="DH880" s="8"/>
      <c r="DI880" s="8"/>
      <c r="DJ880" s="8"/>
      <c r="DK880" s="8"/>
      <c r="DL880" s="8"/>
      <c r="DM880" s="8"/>
      <c r="DN880" s="8"/>
      <c r="DO880" s="8"/>
      <c r="DP880" s="8"/>
      <c r="DQ880" s="8"/>
      <c r="DR880" s="8"/>
      <c r="DS880" s="8"/>
      <c r="DT880" s="8"/>
      <c r="DU880" s="8"/>
      <c r="DV880" s="8"/>
      <c r="DW880" s="8"/>
      <c r="DX880" s="8"/>
      <c r="DY880" s="8"/>
      <c r="DZ880" s="8"/>
      <c r="EA880" s="8"/>
      <c r="EB880" s="8"/>
      <c r="EC880" s="8"/>
      <c r="ED880" s="8"/>
      <c r="EE880" s="8"/>
      <c r="EF880" s="8"/>
      <c r="EG880" s="8"/>
      <c r="EH880" s="8"/>
      <c r="EI880" s="8"/>
      <c r="EJ880" s="8"/>
      <c r="EK880" s="8"/>
      <c r="EL880" s="8"/>
      <c r="EM880" s="8"/>
      <c r="EN880" s="8"/>
      <c r="EO880" s="8"/>
      <c r="EP880" s="8"/>
      <c r="EQ880" s="8"/>
      <c r="ER880" s="8"/>
      <c r="ES880" s="8"/>
      <c r="ET880" s="8"/>
      <c r="EU880" s="8"/>
      <c r="EV880" s="8"/>
      <c r="EW880" s="8"/>
      <c r="EX880" s="8"/>
      <c r="EY880" s="8"/>
      <c r="EZ880" s="8"/>
      <c r="FA880" s="8"/>
      <c r="FB880" s="8"/>
      <c r="FC880" s="8"/>
    </row>
    <row r="881" spans="1:159" ht="45" customHeight="1">
      <c r="A881" s="80">
        <v>10525</v>
      </c>
      <c r="B881" s="5" t="s">
        <v>3208</v>
      </c>
      <c r="C881" s="5" t="s">
        <v>3208</v>
      </c>
      <c r="D881" s="5" t="s">
        <v>1441</v>
      </c>
      <c r="E881" s="5" t="s">
        <v>2654</v>
      </c>
      <c r="F881" s="5" t="s">
        <v>2768</v>
      </c>
      <c r="G881" s="5" t="s">
        <v>3175</v>
      </c>
      <c r="H881" s="7" t="s">
        <v>1440</v>
      </c>
      <c r="I881" s="7" t="s">
        <v>1430</v>
      </c>
      <c r="J881" s="5"/>
      <c r="K881" s="41">
        <v>16277585</v>
      </c>
      <c r="L881" s="41">
        <f t="shared" si="37"/>
        <v>32975400.52347788</v>
      </c>
      <c r="M881" s="5" t="s">
        <v>3482</v>
      </c>
      <c r="N881" s="5"/>
      <c r="O881" s="5" t="s">
        <v>3417</v>
      </c>
      <c r="P881" s="5" t="s">
        <v>386</v>
      </c>
      <c r="Q881" s="5"/>
      <c r="R881" s="5" t="s">
        <v>3314</v>
      </c>
      <c r="S881" s="5" t="s">
        <v>3347</v>
      </c>
      <c r="T881" s="105" t="s">
        <v>3254</v>
      </c>
      <c r="U881" s="105"/>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c r="CA881" s="8"/>
      <c r="CB881" s="8"/>
      <c r="CC881" s="8"/>
      <c r="CD881" s="8"/>
      <c r="CE881" s="8"/>
      <c r="CF881" s="8"/>
      <c r="CG881" s="8"/>
      <c r="CH881" s="8"/>
      <c r="CI881" s="8"/>
      <c r="CJ881" s="8"/>
      <c r="CK881" s="8"/>
      <c r="CL881" s="8"/>
      <c r="CM881" s="8"/>
      <c r="CN881" s="8"/>
      <c r="CO881" s="8"/>
      <c r="CP881" s="8"/>
      <c r="CQ881" s="8"/>
      <c r="CR881" s="8"/>
      <c r="CS881" s="8"/>
      <c r="CT881" s="8"/>
      <c r="CU881" s="8"/>
      <c r="CV881" s="8"/>
      <c r="CW881" s="8"/>
      <c r="CX881" s="8"/>
      <c r="CY881" s="8"/>
      <c r="CZ881" s="8"/>
      <c r="DA881" s="8"/>
      <c r="DB881" s="8"/>
      <c r="DC881" s="8"/>
      <c r="DD881" s="8"/>
      <c r="DE881" s="8"/>
      <c r="DF881" s="8"/>
      <c r="DG881" s="8"/>
      <c r="DH881" s="8"/>
      <c r="DI881" s="8"/>
      <c r="DJ881" s="8"/>
      <c r="DK881" s="8"/>
      <c r="DL881" s="8"/>
      <c r="DM881" s="8"/>
      <c r="DN881" s="8"/>
      <c r="DO881" s="8"/>
      <c r="DP881" s="8"/>
      <c r="DQ881" s="8"/>
      <c r="DR881" s="8"/>
      <c r="DS881" s="8"/>
      <c r="DT881" s="8"/>
      <c r="DU881" s="8"/>
      <c r="DV881" s="8"/>
      <c r="DW881" s="8"/>
      <c r="DX881" s="8"/>
      <c r="DY881" s="8"/>
      <c r="DZ881" s="8"/>
      <c r="EA881" s="8"/>
      <c r="EB881" s="8"/>
      <c r="EC881" s="8"/>
      <c r="ED881" s="8"/>
      <c r="EE881" s="8"/>
      <c r="EF881" s="8"/>
      <c r="EG881" s="8"/>
      <c r="EH881" s="8"/>
      <c r="EI881" s="8"/>
      <c r="EJ881" s="8"/>
      <c r="EK881" s="8"/>
      <c r="EL881" s="8"/>
      <c r="EM881" s="8"/>
      <c r="EN881" s="8"/>
      <c r="EO881" s="8"/>
      <c r="EP881" s="8"/>
      <c r="EQ881" s="8"/>
      <c r="ER881" s="8"/>
      <c r="ES881" s="8"/>
      <c r="ET881" s="8"/>
      <c r="EU881" s="8"/>
      <c r="EV881" s="8"/>
      <c r="EW881" s="8"/>
      <c r="EX881" s="8"/>
      <c r="EY881" s="8"/>
      <c r="EZ881" s="8"/>
      <c r="FA881" s="8"/>
      <c r="FB881" s="8"/>
      <c r="FC881" s="8"/>
    </row>
    <row r="882" spans="1:159" ht="45" customHeight="1">
      <c r="A882" s="80">
        <v>10526</v>
      </c>
      <c r="B882" s="5" t="s">
        <v>3208</v>
      </c>
      <c r="C882" s="5" t="s">
        <v>3208</v>
      </c>
      <c r="D882" s="5" t="s">
        <v>1442</v>
      </c>
      <c r="E882" s="5" t="s">
        <v>1443</v>
      </c>
      <c r="F882" s="5" t="s">
        <v>1444</v>
      </c>
      <c r="G882" s="5" t="s">
        <v>3175</v>
      </c>
      <c r="H882" s="7" t="s">
        <v>1445</v>
      </c>
      <c r="I882" s="7" t="s">
        <v>1438</v>
      </c>
      <c r="J882" s="5"/>
      <c r="K882" s="41">
        <v>3583249</v>
      </c>
      <c r="L882" s="41">
        <f t="shared" si="37"/>
        <v>7259005.002913613</v>
      </c>
      <c r="M882" s="5" t="s">
        <v>3482</v>
      </c>
      <c r="N882" s="5"/>
      <c r="O882" s="5" t="s">
        <v>304</v>
      </c>
      <c r="P882" s="5" t="s">
        <v>386</v>
      </c>
      <c r="Q882" s="5"/>
      <c r="R882" s="5" t="s">
        <v>3314</v>
      </c>
      <c r="S882" s="5" t="s">
        <v>3347</v>
      </c>
      <c r="T882" s="105"/>
      <c r="U882" s="105"/>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c r="CA882" s="8"/>
      <c r="CB882" s="8"/>
      <c r="CC882" s="8"/>
      <c r="CD882" s="8"/>
      <c r="CE882" s="8"/>
      <c r="CF882" s="8"/>
      <c r="CG882" s="8"/>
      <c r="CH882" s="8"/>
      <c r="CI882" s="8"/>
      <c r="CJ882" s="8"/>
      <c r="CK882" s="8"/>
      <c r="CL882" s="8"/>
      <c r="CM882" s="8"/>
      <c r="CN882" s="8"/>
      <c r="CO882" s="8"/>
      <c r="CP882" s="8"/>
      <c r="CQ882" s="8"/>
      <c r="CR882" s="8"/>
      <c r="CS882" s="8"/>
      <c r="CT882" s="8"/>
      <c r="CU882" s="8"/>
      <c r="CV882" s="8"/>
      <c r="CW882" s="8"/>
      <c r="CX882" s="8"/>
      <c r="CY882" s="8"/>
      <c r="CZ882" s="8"/>
      <c r="DA882" s="8"/>
      <c r="DB882" s="8"/>
      <c r="DC882" s="8"/>
      <c r="DD882" s="8"/>
      <c r="DE882" s="8"/>
      <c r="DF882" s="8"/>
      <c r="DG882" s="8"/>
      <c r="DH882" s="8"/>
      <c r="DI882" s="8"/>
      <c r="DJ882" s="8"/>
      <c r="DK882" s="8"/>
      <c r="DL882" s="8"/>
      <c r="DM882" s="8"/>
      <c r="DN882" s="8"/>
      <c r="DO882" s="8"/>
      <c r="DP882" s="8"/>
      <c r="DQ882" s="8"/>
      <c r="DR882" s="8"/>
      <c r="DS882" s="8"/>
      <c r="DT882" s="8"/>
      <c r="DU882" s="8"/>
      <c r="DV882" s="8"/>
      <c r="DW882" s="8"/>
      <c r="DX882" s="8"/>
      <c r="DY882" s="8"/>
      <c r="DZ882" s="8"/>
      <c r="EA882" s="8"/>
      <c r="EB882" s="8"/>
      <c r="EC882" s="8"/>
      <c r="ED882" s="8"/>
      <c r="EE882" s="8"/>
      <c r="EF882" s="8"/>
      <c r="EG882" s="8"/>
      <c r="EH882" s="8"/>
      <c r="EI882" s="8"/>
      <c r="EJ882" s="8"/>
      <c r="EK882" s="8"/>
      <c r="EL882" s="8"/>
      <c r="EM882" s="8"/>
      <c r="EN882" s="8"/>
      <c r="EO882" s="8"/>
      <c r="EP882" s="8"/>
      <c r="EQ882" s="8"/>
      <c r="ER882" s="8"/>
      <c r="ES882" s="8"/>
      <c r="ET882" s="8"/>
      <c r="EU882" s="8"/>
      <c r="EV882" s="8"/>
      <c r="EW882" s="8"/>
      <c r="EX882" s="8"/>
      <c r="EY882" s="8"/>
      <c r="EZ882" s="8"/>
      <c r="FA882" s="8"/>
      <c r="FB882" s="8"/>
      <c r="FC882" s="8"/>
    </row>
    <row r="883" spans="1:159" ht="45" customHeight="1">
      <c r="A883" s="80">
        <v>10529</v>
      </c>
      <c r="B883" s="5" t="s">
        <v>3208</v>
      </c>
      <c r="C883" s="5" t="s">
        <v>3208</v>
      </c>
      <c r="D883" s="5" t="s">
        <v>1446</v>
      </c>
      <c r="E883" s="5" t="s">
        <v>1472</v>
      </c>
      <c r="F883" s="5" t="s">
        <v>2629</v>
      </c>
      <c r="G883" s="5" t="s">
        <v>3172</v>
      </c>
      <c r="H883" s="7" t="s">
        <v>1447</v>
      </c>
      <c r="I883" s="7" t="s">
        <v>1438</v>
      </c>
      <c r="J883" s="5"/>
      <c r="K883" s="41">
        <v>5528671</v>
      </c>
      <c r="L883" s="41">
        <f t="shared" si="37"/>
        <v>11200073.01989435</v>
      </c>
      <c r="M883" s="5" t="s">
        <v>3482</v>
      </c>
      <c r="N883" s="5"/>
      <c r="O883" s="5" t="s">
        <v>3310</v>
      </c>
      <c r="P883" s="5" t="s">
        <v>386</v>
      </c>
      <c r="Q883" s="5"/>
      <c r="R883" s="5" t="s">
        <v>3314</v>
      </c>
      <c r="S883" s="5" t="s">
        <v>3347</v>
      </c>
      <c r="T883" s="105"/>
      <c r="U883" s="105"/>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c r="CA883" s="8"/>
      <c r="CB883" s="8"/>
      <c r="CC883" s="8"/>
      <c r="CD883" s="8"/>
      <c r="CE883" s="8"/>
      <c r="CF883" s="8"/>
      <c r="CG883" s="8"/>
      <c r="CH883" s="8"/>
      <c r="CI883" s="8"/>
      <c r="CJ883" s="8"/>
      <c r="CK883" s="8"/>
      <c r="CL883" s="8"/>
      <c r="CM883" s="8"/>
      <c r="CN883" s="8"/>
      <c r="CO883" s="8"/>
      <c r="CP883" s="8"/>
      <c r="CQ883" s="8"/>
      <c r="CR883" s="8"/>
      <c r="CS883" s="8"/>
      <c r="CT883" s="8"/>
      <c r="CU883" s="8"/>
      <c r="CV883" s="8"/>
      <c r="CW883" s="8"/>
      <c r="CX883" s="8"/>
      <c r="CY883" s="8"/>
      <c r="CZ883" s="8"/>
      <c r="DA883" s="8"/>
      <c r="DB883" s="8"/>
      <c r="DC883" s="8"/>
      <c r="DD883" s="8"/>
      <c r="DE883" s="8"/>
      <c r="DF883" s="8"/>
      <c r="DG883" s="8"/>
      <c r="DH883" s="8"/>
      <c r="DI883" s="8"/>
      <c r="DJ883" s="8"/>
      <c r="DK883" s="8"/>
      <c r="DL883" s="8"/>
      <c r="DM883" s="8"/>
      <c r="DN883" s="8"/>
      <c r="DO883" s="8"/>
      <c r="DP883" s="8"/>
      <c r="DQ883" s="8"/>
      <c r="DR883" s="8"/>
      <c r="DS883" s="8"/>
      <c r="DT883" s="8"/>
      <c r="DU883" s="8"/>
      <c r="DV883" s="8"/>
      <c r="DW883" s="8"/>
      <c r="DX883" s="8"/>
      <c r="DY883" s="8"/>
      <c r="DZ883" s="8"/>
      <c r="EA883" s="8"/>
      <c r="EB883" s="8"/>
      <c r="EC883" s="8"/>
      <c r="ED883" s="8"/>
      <c r="EE883" s="8"/>
      <c r="EF883" s="8"/>
      <c r="EG883" s="8"/>
      <c r="EH883" s="8"/>
      <c r="EI883" s="8"/>
      <c r="EJ883" s="8"/>
      <c r="EK883" s="8"/>
      <c r="EL883" s="8"/>
      <c r="EM883" s="8"/>
      <c r="EN883" s="8"/>
      <c r="EO883" s="8"/>
      <c r="EP883" s="8"/>
      <c r="EQ883" s="8"/>
      <c r="ER883" s="8"/>
      <c r="ES883" s="8"/>
      <c r="ET883" s="8"/>
      <c r="EU883" s="8"/>
      <c r="EV883" s="8"/>
      <c r="EW883" s="8"/>
      <c r="EX883" s="8"/>
      <c r="EY883" s="8"/>
      <c r="EZ883" s="8"/>
      <c r="FA883" s="8"/>
      <c r="FB883" s="8"/>
      <c r="FC883" s="8"/>
    </row>
    <row r="884" spans="1:159" ht="45" customHeight="1">
      <c r="A884" s="80">
        <v>10532</v>
      </c>
      <c r="B884" s="5" t="s">
        <v>3208</v>
      </c>
      <c r="C884" s="5" t="s">
        <v>3208</v>
      </c>
      <c r="D884" s="5" t="s">
        <v>1448</v>
      </c>
      <c r="E884" s="5" t="s">
        <v>1449</v>
      </c>
      <c r="F884" s="5" t="s">
        <v>1450</v>
      </c>
      <c r="G884" s="5" t="s">
        <v>3172</v>
      </c>
      <c r="H884" s="7" t="s">
        <v>1451</v>
      </c>
      <c r="I884" s="7" t="s">
        <v>1438</v>
      </c>
      <c r="J884" s="5"/>
      <c r="K884" s="41">
        <v>7202147</v>
      </c>
      <c r="L884" s="41">
        <f t="shared" si="37"/>
        <v>14590228.338783955</v>
      </c>
      <c r="M884" s="5" t="s">
        <v>3482</v>
      </c>
      <c r="N884" s="5"/>
      <c r="O884" s="5" t="s">
        <v>3310</v>
      </c>
      <c r="P884" s="5" t="s">
        <v>386</v>
      </c>
      <c r="Q884" s="5"/>
      <c r="R884" s="5" t="s">
        <v>3314</v>
      </c>
      <c r="S884" s="5" t="s">
        <v>3347</v>
      </c>
      <c r="T884" s="105" t="s">
        <v>3254</v>
      </c>
      <c r="U884" s="105"/>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c r="CA884" s="8"/>
      <c r="CB884" s="8"/>
      <c r="CC884" s="8"/>
      <c r="CD884" s="8"/>
      <c r="CE884" s="8"/>
      <c r="CF884" s="8"/>
      <c r="CG884" s="8"/>
      <c r="CH884" s="8"/>
      <c r="CI884" s="8"/>
      <c r="CJ884" s="8"/>
      <c r="CK884" s="8"/>
      <c r="CL884" s="8"/>
      <c r="CM884" s="8"/>
      <c r="CN884" s="8"/>
      <c r="CO884" s="8"/>
      <c r="CP884" s="8"/>
      <c r="CQ884" s="8"/>
      <c r="CR884" s="8"/>
      <c r="CS884" s="8"/>
      <c r="CT884" s="8"/>
      <c r="CU884" s="8"/>
      <c r="CV884" s="8"/>
      <c r="CW884" s="8"/>
      <c r="CX884" s="8"/>
      <c r="CY884" s="8"/>
      <c r="CZ884" s="8"/>
      <c r="DA884" s="8"/>
      <c r="DB884" s="8"/>
      <c r="DC884" s="8"/>
      <c r="DD884" s="8"/>
      <c r="DE884" s="8"/>
      <c r="DF884" s="8"/>
      <c r="DG884" s="8"/>
      <c r="DH884" s="8"/>
      <c r="DI884" s="8"/>
      <c r="DJ884" s="8"/>
      <c r="DK884" s="8"/>
      <c r="DL884" s="8"/>
      <c r="DM884" s="8"/>
      <c r="DN884" s="8"/>
      <c r="DO884" s="8"/>
      <c r="DP884" s="8"/>
      <c r="DQ884" s="8"/>
      <c r="DR884" s="8"/>
      <c r="DS884" s="8"/>
      <c r="DT884" s="8"/>
      <c r="DU884" s="8"/>
      <c r="DV884" s="8"/>
      <c r="DW884" s="8"/>
      <c r="DX884" s="8"/>
      <c r="DY884" s="8"/>
      <c r="DZ884" s="8"/>
      <c r="EA884" s="8"/>
      <c r="EB884" s="8"/>
      <c r="EC884" s="8"/>
      <c r="ED884" s="8"/>
      <c r="EE884" s="8"/>
      <c r="EF884" s="8"/>
      <c r="EG884" s="8"/>
      <c r="EH884" s="8"/>
      <c r="EI884" s="8"/>
      <c r="EJ884" s="8"/>
      <c r="EK884" s="8"/>
      <c r="EL884" s="8"/>
      <c r="EM884" s="8"/>
      <c r="EN884" s="8"/>
      <c r="EO884" s="8"/>
      <c r="EP884" s="8"/>
      <c r="EQ884" s="8"/>
      <c r="ER884" s="8"/>
      <c r="ES884" s="8"/>
      <c r="ET884" s="8"/>
      <c r="EU884" s="8"/>
      <c r="EV884" s="8"/>
      <c r="EW884" s="8"/>
      <c r="EX884" s="8"/>
      <c r="EY884" s="8"/>
      <c r="EZ884" s="8"/>
      <c r="FA884" s="8"/>
      <c r="FB884" s="8"/>
      <c r="FC884" s="8"/>
    </row>
    <row r="885" spans="1:159" ht="45" customHeight="1">
      <c r="A885" s="80">
        <v>10536</v>
      </c>
      <c r="B885" s="5" t="s">
        <v>3200</v>
      </c>
      <c r="C885" s="5" t="s">
        <v>3200</v>
      </c>
      <c r="D885" s="5" t="s">
        <v>2543</v>
      </c>
      <c r="E885" s="5" t="s">
        <v>2541</v>
      </c>
      <c r="F885" s="5" t="s">
        <v>2544</v>
      </c>
      <c r="G885" s="5" t="s">
        <v>3172</v>
      </c>
      <c r="H885" s="7" t="s">
        <v>2535</v>
      </c>
      <c r="I885" s="7" t="s">
        <v>2545</v>
      </c>
      <c r="J885" s="5"/>
      <c r="K885" s="41">
        <v>4202582</v>
      </c>
      <c r="L885" s="41">
        <f>K885*(1.04^10)</f>
        <v>6220847.987400707</v>
      </c>
      <c r="M885" s="5" t="s">
        <v>3481</v>
      </c>
      <c r="N885" s="5"/>
      <c r="O885" s="5" t="s">
        <v>3089</v>
      </c>
      <c r="P885" s="5" t="s">
        <v>386</v>
      </c>
      <c r="Q885" s="5"/>
      <c r="R885" s="5" t="s">
        <v>3314</v>
      </c>
      <c r="S885" s="5" t="s">
        <v>3347</v>
      </c>
      <c r="T885" s="105"/>
      <c r="U885" s="105"/>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c r="CA885" s="8"/>
      <c r="CB885" s="8"/>
      <c r="CC885" s="8"/>
      <c r="CD885" s="8"/>
      <c r="CE885" s="8"/>
      <c r="CF885" s="8"/>
      <c r="CG885" s="8"/>
      <c r="CH885" s="8"/>
      <c r="CI885" s="8"/>
      <c r="CJ885" s="8"/>
      <c r="CK885" s="8"/>
      <c r="CL885" s="8"/>
      <c r="CM885" s="8"/>
      <c r="CN885" s="8"/>
      <c r="CO885" s="8"/>
      <c r="CP885" s="8"/>
      <c r="CQ885" s="8"/>
      <c r="CR885" s="8"/>
      <c r="CS885" s="8"/>
      <c r="CT885" s="8"/>
      <c r="CU885" s="8"/>
      <c r="CV885" s="8"/>
      <c r="CW885" s="8"/>
      <c r="CX885" s="8"/>
      <c r="CY885" s="8"/>
      <c r="CZ885" s="8"/>
      <c r="DA885" s="8"/>
      <c r="DB885" s="8"/>
      <c r="DC885" s="8"/>
      <c r="DD885" s="8"/>
      <c r="DE885" s="8"/>
      <c r="DF885" s="8"/>
      <c r="DG885" s="8"/>
      <c r="DH885" s="8"/>
      <c r="DI885" s="8"/>
      <c r="DJ885" s="8"/>
      <c r="DK885" s="8"/>
      <c r="DL885" s="8"/>
      <c r="DM885" s="8"/>
      <c r="DN885" s="8"/>
      <c r="DO885" s="8"/>
      <c r="DP885" s="8"/>
      <c r="DQ885" s="8"/>
      <c r="DR885" s="8"/>
      <c r="DS885" s="8"/>
      <c r="DT885" s="8"/>
      <c r="DU885" s="8"/>
      <c r="DV885" s="8"/>
      <c r="DW885" s="8"/>
      <c r="DX885" s="8"/>
      <c r="DY885" s="8"/>
      <c r="DZ885" s="8"/>
      <c r="EA885" s="8"/>
      <c r="EB885" s="8"/>
      <c r="EC885" s="8"/>
      <c r="ED885" s="8"/>
      <c r="EE885" s="8"/>
      <c r="EF885" s="8"/>
      <c r="EG885" s="8"/>
      <c r="EH885" s="8"/>
      <c r="EI885" s="8"/>
      <c r="EJ885" s="8"/>
      <c r="EK885" s="8"/>
      <c r="EL885" s="8"/>
      <c r="EM885" s="8"/>
      <c r="EN885" s="8"/>
      <c r="EO885" s="8"/>
      <c r="EP885" s="8"/>
      <c r="EQ885" s="8"/>
      <c r="ER885" s="8"/>
      <c r="ES885" s="8"/>
      <c r="ET885" s="8"/>
      <c r="EU885" s="8"/>
      <c r="EV885" s="8"/>
      <c r="EW885" s="8"/>
      <c r="EX885" s="8"/>
      <c r="EY885" s="8"/>
      <c r="EZ885" s="8"/>
      <c r="FA885" s="8"/>
      <c r="FB885" s="8"/>
      <c r="FC885" s="8"/>
    </row>
    <row r="886" spans="1:159" ht="45" customHeight="1">
      <c r="A886" s="80">
        <v>10542</v>
      </c>
      <c r="B886" s="5" t="s">
        <v>3200</v>
      </c>
      <c r="C886" s="5" t="s">
        <v>3200</v>
      </c>
      <c r="D886" s="5" t="s">
        <v>3331</v>
      </c>
      <c r="E886" s="5" t="s">
        <v>2541</v>
      </c>
      <c r="F886" s="5" t="s">
        <v>2466</v>
      </c>
      <c r="G886" s="5" t="s">
        <v>3175</v>
      </c>
      <c r="H886" s="7" t="s">
        <v>2535</v>
      </c>
      <c r="I886" s="7" t="s">
        <v>2467</v>
      </c>
      <c r="J886" s="5"/>
      <c r="K886" s="41">
        <v>3014698</v>
      </c>
      <c r="L886" s="41">
        <f>K886*(1.04^10)</f>
        <v>4462489.485254764</v>
      </c>
      <c r="M886" s="5" t="s">
        <v>3481</v>
      </c>
      <c r="N886" s="5"/>
      <c r="O886" s="5" t="s">
        <v>3089</v>
      </c>
      <c r="P886" s="5" t="s">
        <v>386</v>
      </c>
      <c r="Q886" s="5"/>
      <c r="R886" s="5" t="s">
        <v>3314</v>
      </c>
      <c r="S886" s="5" t="s">
        <v>3347</v>
      </c>
      <c r="T886" s="105" t="s">
        <v>3254</v>
      </c>
      <c r="U886" s="105"/>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c r="CA886" s="8"/>
      <c r="CB886" s="8"/>
      <c r="CC886" s="8"/>
      <c r="CD886" s="8"/>
      <c r="CE886" s="8"/>
      <c r="CF886" s="8"/>
      <c r="CG886" s="8"/>
      <c r="CH886" s="8"/>
      <c r="CI886" s="8"/>
      <c r="CJ886" s="8"/>
      <c r="CK886" s="8"/>
      <c r="CL886" s="8"/>
      <c r="CM886" s="8"/>
      <c r="CN886" s="8"/>
      <c r="CO886" s="8"/>
      <c r="CP886" s="8"/>
      <c r="CQ886" s="8"/>
      <c r="CR886" s="8"/>
      <c r="CS886" s="8"/>
      <c r="CT886" s="8"/>
      <c r="CU886" s="8"/>
      <c r="CV886" s="8"/>
      <c r="CW886" s="8"/>
      <c r="CX886" s="8"/>
      <c r="CY886" s="8"/>
      <c r="CZ886" s="8"/>
      <c r="DA886" s="8"/>
      <c r="DB886" s="8"/>
      <c r="DC886" s="8"/>
      <c r="DD886" s="8"/>
      <c r="DE886" s="8"/>
      <c r="DF886" s="8"/>
      <c r="DG886" s="8"/>
      <c r="DH886" s="8"/>
      <c r="DI886" s="8"/>
      <c r="DJ886" s="8"/>
      <c r="DK886" s="8"/>
      <c r="DL886" s="8"/>
      <c r="DM886" s="8"/>
      <c r="DN886" s="8"/>
      <c r="DO886" s="8"/>
      <c r="DP886" s="8"/>
      <c r="DQ886" s="8"/>
      <c r="DR886" s="8"/>
      <c r="DS886" s="8"/>
      <c r="DT886" s="8"/>
      <c r="DU886" s="8"/>
      <c r="DV886" s="8"/>
      <c r="DW886" s="8"/>
      <c r="DX886" s="8"/>
      <c r="DY886" s="8"/>
      <c r="DZ886" s="8"/>
      <c r="EA886" s="8"/>
      <c r="EB886" s="8"/>
      <c r="EC886" s="8"/>
      <c r="ED886" s="8"/>
      <c r="EE886" s="8"/>
      <c r="EF886" s="8"/>
      <c r="EG886" s="8"/>
      <c r="EH886" s="8"/>
      <c r="EI886" s="8"/>
      <c r="EJ886" s="8"/>
      <c r="EK886" s="8"/>
      <c r="EL886" s="8"/>
      <c r="EM886" s="8"/>
      <c r="EN886" s="8"/>
      <c r="EO886" s="8"/>
      <c r="EP886" s="8"/>
      <c r="EQ886" s="8"/>
      <c r="ER886" s="8"/>
      <c r="ES886" s="8"/>
      <c r="ET886" s="8"/>
      <c r="EU886" s="8"/>
      <c r="EV886" s="8"/>
      <c r="EW886" s="8"/>
      <c r="EX886" s="8"/>
      <c r="EY886" s="8"/>
      <c r="EZ886" s="8"/>
      <c r="FA886" s="8"/>
      <c r="FB886" s="8"/>
      <c r="FC886" s="8"/>
    </row>
    <row r="887" spans="1:21" ht="45" customHeight="1">
      <c r="A887" s="80">
        <v>10552</v>
      </c>
      <c r="B887" s="5" t="s">
        <v>3533</v>
      </c>
      <c r="C887" s="5" t="s">
        <v>3533</v>
      </c>
      <c r="D887" s="5" t="s">
        <v>348</v>
      </c>
      <c r="E887" s="79" t="s">
        <v>3285</v>
      </c>
      <c r="F887" s="79" t="s">
        <v>3285</v>
      </c>
      <c r="G887" s="5" t="s">
        <v>3174</v>
      </c>
      <c r="H887" s="7" t="s">
        <v>2755</v>
      </c>
      <c r="I887" s="7" t="s">
        <v>134</v>
      </c>
      <c r="J887" s="9"/>
      <c r="K887" s="41">
        <v>21200000</v>
      </c>
      <c r="L887" s="41">
        <f aca="true" t="shared" si="38" ref="L887:L897">K887*(1.04^28)</f>
        <v>63572510.36666411</v>
      </c>
      <c r="M887" s="5" t="s">
        <v>3483</v>
      </c>
      <c r="N887" s="5"/>
      <c r="O887" s="5" t="s">
        <v>3310</v>
      </c>
      <c r="P887" s="5" t="s">
        <v>385</v>
      </c>
      <c r="Q887" s="5"/>
      <c r="R887" s="5" t="s">
        <v>3314</v>
      </c>
      <c r="S887" s="5" t="s">
        <v>3193</v>
      </c>
      <c r="T887" s="105"/>
      <c r="U887" s="105"/>
    </row>
    <row r="888" spans="1:21" ht="45" customHeight="1">
      <c r="A888" s="80">
        <v>10556</v>
      </c>
      <c r="B888" s="5" t="s">
        <v>3533</v>
      </c>
      <c r="C888" s="5" t="s">
        <v>3533</v>
      </c>
      <c r="D888" s="5" t="s">
        <v>353</v>
      </c>
      <c r="E888" s="79" t="s">
        <v>3285</v>
      </c>
      <c r="F888" s="79" t="s">
        <v>3285</v>
      </c>
      <c r="G888" s="5" t="s">
        <v>3174</v>
      </c>
      <c r="H888" s="7" t="s">
        <v>2755</v>
      </c>
      <c r="I888" s="7" t="s">
        <v>122</v>
      </c>
      <c r="J888" s="9"/>
      <c r="K888" s="41">
        <v>25000000</v>
      </c>
      <c r="L888" s="41">
        <f t="shared" si="38"/>
        <v>74967582.97955674</v>
      </c>
      <c r="M888" s="5" t="s">
        <v>3483</v>
      </c>
      <c r="N888" s="5"/>
      <c r="O888" s="5" t="s">
        <v>3089</v>
      </c>
      <c r="P888" s="5" t="s">
        <v>386</v>
      </c>
      <c r="Q888" s="5"/>
      <c r="R888" s="5" t="s">
        <v>3314</v>
      </c>
      <c r="S888" s="5" t="s">
        <v>3193</v>
      </c>
      <c r="T888" s="105"/>
      <c r="U888" s="105"/>
    </row>
    <row r="889" spans="1:21" ht="45" customHeight="1">
      <c r="A889" s="80">
        <v>10557</v>
      </c>
      <c r="B889" s="5" t="s">
        <v>3533</v>
      </c>
      <c r="C889" s="5" t="s">
        <v>3533</v>
      </c>
      <c r="D889" s="5" t="s">
        <v>354</v>
      </c>
      <c r="E889" s="5" t="s">
        <v>1119</v>
      </c>
      <c r="F889" s="5" t="s">
        <v>1204</v>
      </c>
      <c r="G889" s="5" t="s">
        <v>3174</v>
      </c>
      <c r="H889" s="7" t="s">
        <v>2755</v>
      </c>
      <c r="I889" s="7" t="s">
        <v>123</v>
      </c>
      <c r="J889" s="9"/>
      <c r="K889" s="41">
        <v>25000000</v>
      </c>
      <c r="L889" s="41">
        <f t="shared" si="38"/>
        <v>74967582.97955674</v>
      </c>
      <c r="M889" s="5" t="s">
        <v>3483</v>
      </c>
      <c r="N889" s="5"/>
      <c r="O889" s="5" t="s">
        <v>2498</v>
      </c>
      <c r="P889" s="5" t="s">
        <v>385</v>
      </c>
      <c r="Q889" s="5"/>
      <c r="R889" s="5" t="s">
        <v>3314</v>
      </c>
      <c r="S889" s="5" t="s">
        <v>3193</v>
      </c>
      <c r="T889" s="105"/>
      <c r="U889" s="105"/>
    </row>
    <row r="890" spans="1:23" ht="45" customHeight="1">
      <c r="A890" s="80">
        <v>10573</v>
      </c>
      <c r="B890" s="5" t="s">
        <v>3533</v>
      </c>
      <c r="C890" s="5" t="s">
        <v>3533</v>
      </c>
      <c r="D890" s="5" t="s">
        <v>345</v>
      </c>
      <c r="E890" s="5" t="s">
        <v>1228</v>
      </c>
      <c r="F890" s="5" t="s">
        <v>346</v>
      </c>
      <c r="G890" s="5" t="s">
        <v>3174</v>
      </c>
      <c r="H890" s="7" t="s">
        <v>1279</v>
      </c>
      <c r="I890" s="7" t="s">
        <v>1303</v>
      </c>
      <c r="J890" s="8"/>
      <c r="K890" s="41">
        <v>17326000</v>
      </c>
      <c r="L890" s="41">
        <f t="shared" si="38"/>
        <v>51955533.708151996</v>
      </c>
      <c r="M890" s="5" t="s">
        <v>3483</v>
      </c>
      <c r="N890" s="5"/>
      <c r="O890" s="5" t="s">
        <v>304</v>
      </c>
      <c r="P890" s="5" t="s">
        <v>386</v>
      </c>
      <c r="Q890" s="5"/>
      <c r="R890" s="5" t="s">
        <v>3314</v>
      </c>
      <c r="S890" s="5" t="s">
        <v>3258</v>
      </c>
      <c r="T890" s="105" t="s">
        <v>3254</v>
      </c>
      <c r="U890" s="105" t="s">
        <v>3254</v>
      </c>
      <c r="V890" s="8"/>
      <c r="W890" s="8"/>
    </row>
    <row r="891" spans="1:22" ht="45" customHeight="1">
      <c r="A891" s="80">
        <v>10575</v>
      </c>
      <c r="B891" s="5" t="s">
        <v>3533</v>
      </c>
      <c r="C891" s="5" t="s">
        <v>3533</v>
      </c>
      <c r="D891" s="5" t="s">
        <v>136</v>
      </c>
      <c r="E891" s="5" t="s">
        <v>1271</v>
      </c>
      <c r="F891" s="5" t="s">
        <v>2448</v>
      </c>
      <c r="G891" s="5" t="s">
        <v>3174</v>
      </c>
      <c r="H891" s="7" t="s">
        <v>2755</v>
      </c>
      <c r="I891" s="7" t="s">
        <v>1221</v>
      </c>
      <c r="J891" s="7"/>
      <c r="K891" s="77">
        <v>26192000</v>
      </c>
      <c r="L891" s="41">
        <f t="shared" si="38"/>
        <v>78542037.336022</v>
      </c>
      <c r="M891" s="5" t="s">
        <v>3483</v>
      </c>
      <c r="N891" s="5"/>
      <c r="O891" s="5" t="s">
        <v>3257</v>
      </c>
      <c r="P891" s="5" t="s">
        <v>385</v>
      </c>
      <c r="Q891" s="5"/>
      <c r="R891" s="5" t="s">
        <v>3314</v>
      </c>
      <c r="S891" s="5" t="s">
        <v>3258</v>
      </c>
      <c r="T891" s="105" t="s">
        <v>3254</v>
      </c>
      <c r="U891" s="105"/>
      <c r="V891" s="8"/>
    </row>
    <row r="892" spans="1:159" ht="45" customHeight="1">
      <c r="A892" s="80">
        <v>10577</v>
      </c>
      <c r="B892" s="5" t="s">
        <v>3533</v>
      </c>
      <c r="C892" s="5" t="s">
        <v>3533</v>
      </c>
      <c r="D892" s="5" t="s">
        <v>349</v>
      </c>
      <c r="E892" s="5" t="s">
        <v>2392</v>
      </c>
      <c r="F892" s="5" t="s">
        <v>2391</v>
      </c>
      <c r="G892" s="5" t="s">
        <v>3174</v>
      </c>
      <c r="H892" s="7" t="s">
        <v>1279</v>
      </c>
      <c r="I892" s="7" t="s">
        <v>350</v>
      </c>
      <c r="J892" s="9"/>
      <c r="K892" s="41">
        <v>22587000</v>
      </c>
      <c r="L892" s="41">
        <f t="shared" si="38"/>
        <v>67731711.87036993</v>
      </c>
      <c r="M892" s="5" t="s">
        <v>3483</v>
      </c>
      <c r="N892" s="5"/>
      <c r="O892" s="5" t="s">
        <v>3089</v>
      </c>
      <c r="P892" s="5" t="s">
        <v>386</v>
      </c>
      <c r="Q892" s="5"/>
      <c r="R892" s="5" t="s">
        <v>3314</v>
      </c>
      <c r="S892" s="5" t="s">
        <v>3347</v>
      </c>
      <c r="T892" s="105" t="s">
        <v>3254</v>
      </c>
      <c r="U892" s="105"/>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c r="CA892" s="8"/>
      <c r="CB892" s="8"/>
      <c r="CC892" s="8"/>
      <c r="CD892" s="8"/>
      <c r="CE892" s="8"/>
      <c r="CF892" s="8"/>
      <c r="CG892" s="8"/>
      <c r="CH892" s="8"/>
      <c r="CI892" s="8"/>
      <c r="CJ892" s="8"/>
      <c r="CK892" s="8"/>
      <c r="CL892" s="8"/>
      <c r="CM892" s="8"/>
      <c r="CN892" s="8"/>
      <c r="CO892" s="8"/>
      <c r="CP892" s="8"/>
      <c r="CQ892" s="8"/>
      <c r="CR892" s="8"/>
      <c r="CS892" s="8"/>
      <c r="CT892" s="8"/>
      <c r="CU892" s="8"/>
      <c r="CV892" s="8"/>
      <c r="CW892" s="8"/>
      <c r="CX892" s="8"/>
      <c r="CY892" s="8"/>
      <c r="CZ892" s="8"/>
      <c r="DA892" s="8"/>
      <c r="DB892" s="8"/>
      <c r="DC892" s="8"/>
      <c r="DD892" s="8"/>
      <c r="DE892" s="8"/>
      <c r="DF892" s="8"/>
      <c r="DG892" s="8"/>
      <c r="DH892" s="8"/>
      <c r="DI892" s="8"/>
      <c r="DJ892" s="8"/>
      <c r="DK892" s="8"/>
      <c r="DL892" s="8"/>
      <c r="DM892" s="8"/>
      <c r="DN892" s="8"/>
      <c r="DO892" s="8"/>
      <c r="DP892" s="8"/>
      <c r="DQ892" s="8"/>
      <c r="DR892" s="8"/>
      <c r="DS892" s="8"/>
      <c r="DT892" s="8"/>
      <c r="DU892" s="8"/>
      <c r="DV892" s="8"/>
      <c r="DW892" s="8"/>
      <c r="DX892" s="8"/>
      <c r="DY892" s="8"/>
      <c r="DZ892" s="8"/>
      <c r="EA892" s="8"/>
      <c r="EB892" s="8"/>
      <c r="EC892" s="8"/>
      <c r="ED892" s="8"/>
      <c r="EE892" s="8"/>
      <c r="EF892" s="8"/>
      <c r="EG892" s="8"/>
      <c r="EH892" s="8"/>
      <c r="EI892" s="8"/>
      <c r="EJ892" s="8"/>
      <c r="EK892" s="8"/>
      <c r="EL892" s="8"/>
      <c r="EM892" s="8"/>
      <c r="EN892" s="8"/>
      <c r="EO892" s="8"/>
      <c r="EP892" s="8"/>
      <c r="EQ892" s="8"/>
      <c r="ER892" s="8"/>
      <c r="ES892" s="8"/>
      <c r="ET892" s="8"/>
      <c r="EU892" s="8"/>
      <c r="EV892" s="8"/>
      <c r="EW892" s="8"/>
      <c r="EX892" s="8"/>
      <c r="EY892" s="8"/>
      <c r="EZ892" s="8"/>
      <c r="FA892" s="8"/>
      <c r="FB892" s="8"/>
      <c r="FC892" s="8"/>
    </row>
    <row r="893" spans="1:23" ht="45" customHeight="1">
      <c r="A893" s="80">
        <v>10580</v>
      </c>
      <c r="B893" s="5" t="s">
        <v>3533</v>
      </c>
      <c r="C893" s="5" t="s">
        <v>3533</v>
      </c>
      <c r="D893" s="5" t="s">
        <v>347</v>
      </c>
      <c r="E893" s="5" t="s">
        <v>1305</v>
      </c>
      <c r="F893" s="5" t="s">
        <v>1107</v>
      </c>
      <c r="G893" s="5" t="s">
        <v>3172</v>
      </c>
      <c r="H893" s="7" t="s">
        <v>1279</v>
      </c>
      <c r="I893" s="7" t="s">
        <v>1207</v>
      </c>
      <c r="J893" s="8"/>
      <c r="K893" s="41">
        <v>18515000</v>
      </c>
      <c r="L893" s="41">
        <f t="shared" si="38"/>
        <v>55520991.954659715</v>
      </c>
      <c r="M893" s="5" t="s">
        <v>3483</v>
      </c>
      <c r="N893" s="5"/>
      <c r="O893" s="5" t="s">
        <v>304</v>
      </c>
      <c r="P893" s="5" t="s">
        <v>386</v>
      </c>
      <c r="Q893" s="5"/>
      <c r="R893" s="5" t="s">
        <v>3314</v>
      </c>
      <c r="S893" s="5" t="s">
        <v>3347</v>
      </c>
      <c r="T893" s="105" t="s">
        <v>3254</v>
      </c>
      <c r="U893" s="105"/>
      <c r="V893" s="51"/>
      <c r="W893" s="51"/>
    </row>
    <row r="894" spans="1:23" s="51" customFormat="1" ht="45" customHeight="1">
      <c r="A894" s="80">
        <v>10582</v>
      </c>
      <c r="B894" s="5" t="s">
        <v>3533</v>
      </c>
      <c r="C894" s="5" t="s">
        <v>3533</v>
      </c>
      <c r="D894" s="5" t="s">
        <v>265</v>
      </c>
      <c r="E894" s="5" t="s">
        <v>1245</v>
      </c>
      <c r="F894" s="5" t="s">
        <v>1119</v>
      </c>
      <c r="G894" s="5" t="s">
        <v>3174</v>
      </c>
      <c r="H894" s="7" t="s">
        <v>2755</v>
      </c>
      <c r="I894" s="7" t="s">
        <v>1246</v>
      </c>
      <c r="J894" s="8"/>
      <c r="K894" s="41">
        <v>26435000</v>
      </c>
      <c r="L894" s="41">
        <f t="shared" si="38"/>
        <v>79270722.24258329</v>
      </c>
      <c r="M894" s="5" t="s">
        <v>3483</v>
      </c>
      <c r="N894" s="5"/>
      <c r="O894" s="5" t="s">
        <v>3089</v>
      </c>
      <c r="P894" s="5" t="s">
        <v>385</v>
      </c>
      <c r="Q894" s="5"/>
      <c r="R894" s="5" t="s">
        <v>3314</v>
      </c>
      <c r="S894" s="5" t="s">
        <v>3347</v>
      </c>
      <c r="T894" s="105"/>
      <c r="U894" s="105" t="s">
        <v>3254</v>
      </c>
      <c r="V894" s="35"/>
      <c r="W894" s="35"/>
    </row>
    <row r="895" spans="1:21" ht="45" customHeight="1">
      <c r="A895" s="80">
        <v>10584</v>
      </c>
      <c r="B895" s="5" t="s">
        <v>3533</v>
      </c>
      <c r="C895" s="5" t="s">
        <v>3533</v>
      </c>
      <c r="D895" s="5" t="s">
        <v>264</v>
      </c>
      <c r="E895" s="5" t="s">
        <v>1309</v>
      </c>
      <c r="F895" s="5" t="s">
        <v>1139</v>
      </c>
      <c r="G895" s="5" t="s">
        <v>3172</v>
      </c>
      <c r="H895" s="7" t="s">
        <v>1279</v>
      </c>
      <c r="I895" s="7" t="s">
        <v>1140</v>
      </c>
      <c r="J895" s="8"/>
      <c r="K895" s="41">
        <v>26233000</v>
      </c>
      <c r="L895" s="41">
        <f t="shared" si="38"/>
        <v>78664984.17210847</v>
      </c>
      <c r="M895" s="5" t="s">
        <v>3483</v>
      </c>
      <c r="N895" s="5"/>
      <c r="O895" s="5" t="s">
        <v>304</v>
      </c>
      <c r="P895" s="5" t="s">
        <v>386</v>
      </c>
      <c r="Q895" s="5"/>
      <c r="R895" s="5" t="s">
        <v>3314</v>
      </c>
      <c r="S895" s="5" t="s">
        <v>3347</v>
      </c>
      <c r="T895" s="105"/>
      <c r="U895" s="105"/>
    </row>
    <row r="896" spans="1:23" ht="45" customHeight="1">
      <c r="A896" s="80">
        <v>10585</v>
      </c>
      <c r="B896" s="5" t="s">
        <v>3533</v>
      </c>
      <c r="C896" s="5" t="s">
        <v>3533</v>
      </c>
      <c r="D896" s="5" t="s">
        <v>352</v>
      </c>
      <c r="E896" s="5" t="s">
        <v>2448</v>
      </c>
      <c r="F896" s="5" t="s">
        <v>1271</v>
      </c>
      <c r="G896" s="5" t="s">
        <v>3172</v>
      </c>
      <c r="H896" s="7" t="s">
        <v>1279</v>
      </c>
      <c r="I896" s="7" t="s">
        <v>1140</v>
      </c>
      <c r="J896" s="8"/>
      <c r="K896" s="41">
        <v>24333000</v>
      </c>
      <c r="L896" s="41">
        <f t="shared" si="38"/>
        <v>72967447.86566216</v>
      </c>
      <c r="M896" s="5" t="s">
        <v>3483</v>
      </c>
      <c r="N896" s="5"/>
      <c r="O896" s="5" t="s">
        <v>3089</v>
      </c>
      <c r="P896" s="5" t="s">
        <v>386</v>
      </c>
      <c r="Q896" s="5"/>
      <c r="R896" s="5" t="s">
        <v>3314</v>
      </c>
      <c r="S896" s="5" t="s">
        <v>3347</v>
      </c>
      <c r="T896" s="105"/>
      <c r="U896" s="105"/>
      <c r="V896" s="8"/>
      <c r="W896" s="8"/>
    </row>
    <row r="897" spans="1:159" ht="45" customHeight="1">
      <c r="A897" s="80">
        <v>10586</v>
      </c>
      <c r="B897" s="5" t="s">
        <v>3533</v>
      </c>
      <c r="C897" s="5" t="s">
        <v>3533</v>
      </c>
      <c r="D897" s="5" t="s">
        <v>351</v>
      </c>
      <c r="E897" s="5" t="s">
        <v>1245</v>
      </c>
      <c r="F897" s="5" t="s">
        <v>1252</v>
      </c>
      <c r="G897" s="5" t="s">
        <v>3172</v>
      </c>
      <c r="H897" s="7" t="s">
        <v>1279</v>
      </c>
      <c r="I897" s="7" t="s">
        <v>1140</v>
      </c>
      <c r="J897" s="8"/>
      <c r="K897" s="41">
        <v>24194000</v>
      </c>
      <c r="L897" s="41">
        <f t="shared" si="38"/>
        <v>72550628.10429582</v>
      </c>
      <c r="M897" s="5" t="s">
        <v>3483</v>
      </c>
      <c r="N897" s="5"/>
      <c r="O897" s="5" t="s">
        <v>304</v>
      </c>
      <c r="P897" s="5" t="s">
        <v>386</v>
      </c>
      <c r="Q897" s="5"/>
      <c r="R897" s="5" t="s">
        <v>3314</v>
      </c>
      <c r="S897" s="5" t="s">
        <v>3347</v>
      </c>
      <c r="T897" s="105" t="s">
        <v>3254</v>
      </c>
      <c r="U897" s="105"/>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c r="CA897" s="8"/>
      <c r="CB897" s="8"/>
      <c r="CC897" s="8"/>
      <c r="CD897" s="8"/>
      <c r="CE897" s="8"/>
      <c r="CF897" s="8"/>
      <c r="CG897" s="8"/>
      <c r="CH897" s="8"/>
      <c r="CI897" s="8"/>
      <c r="CJ897" s="8"/>
      <c r="CK897" s="8"/>
      <c r="CL897" s="8"/>
      <c r="CM897" s="8"/>
      <c r="CN897" s="8"/>
      <c r="CO897" s="8"/>
      <c r="CP897" s="8"/>
      <c r="CQ897" s="8"/>
      <c r="CR897" s="8"/>
      <c r="CS897" s="8"/>
      <c r="CT897" s="8"/>
      <c r="CU897" s="8"/>
      <c r="CV897" s="8"/>
      <c r="CW897" s="8"/>
      <c r="CX897" s="8"/>
      <c r="CY897" s="8"/>
      <c r="CZ897" s="8"/>
      <c r="DA897" s="8"/>
      <c r="DB897" s="8"/>
      <c r="DC897" s="8"/>
      <c r="DD897" s="8"/>
      <c r="DE897" s="8"/>
      <c r="DF897" s="8"/>
      <c r="DG897" s="8"/>
      <c r="DH897" s="8"/>
      <c r="DI897" s="8"/>
      <c r="DJ897" s="8"/>
      <c r="DK897" s="8"/>
      <c r="DL897" s="8"/>
      <c r="DM897" s="8"/>
      <c r="DN897" s="8"/>
      <c r="DO897" s="8"/>
      <c r="DP897" s="8"/>
      <c r="DQ897" s="8"/>
      <c r="DR897" s="8"/>
      <c r="DS897" s="8"/>
      <c r="DT897" s="8"/>
      <c r="DU897" s="8"/>
      <c r="DV897" s="8"/>
      <c r="DW897" s="8"/>
      <c r="DX897" s="8"/>
      <c r="DY897" s="8"/>
      <c r="DZ897" s="8"/>
      <c r="EA897" s="8"/>
      <c r="EB897" s="8"/>
      <c r="EC897" s="8"/>
      <c r="ED897" s="8"/>
      <c r="EE897" s="8"/>
      <c r="EF897" s="8"/>
      <c r="EG897" s="8"/>
      <c r="EH897" s="8"/>
      <c r="EI897" s="8"/>
      <c r="EJ897" s="8"/>
      <c r="EK897" s="8"/>
      <c r="EL897" s="8"/>
      <c r="EM897" s="8"/>
      <c r="EN897" s="8"/>
      <c r="EO897" s="8"/>
      <c r="EP897" s="8"/>
      <c r="EQ897" s="8"/>
      <c r="ER897" s="8"/>
      <c r="ES897" s="8"/>
      <c r="ET897" s="8"/>
      <c r="EU897" s="8"/>
      <c r="EV897" s="8"/>
      <c r="EW897" s="8"/>
      <c r="EX897" s="8"/>
      <c r="EY897" s="8"/>
      <c r="EZ897" s="8"/>
      <c r="FA897" s="8"/>
      <c r="FB897" s="8"/>
      <c r="FC897" s="8"/>
    </row>
    <row r="898" spans="1:159" ht="45" customHeight="1">
      <c r="A898" s="80">
        <v>10591</v>
      </c>
      <c r="B898" s="5" t="s">
        <v>3533</v>
      </c>
      <c r="C898" s="5" t="s">
        <v>3533</v>
      </c>
      <c r="D898" s="5" t="s">
        <v>355</v>
      </c>
      <c r="E898" s="5" t="s">
        <v>720</v>
      </c>
      <c r="F898" s="5" t="s">
        <v>356</v>
      </c>
      <c r="G898" s="5" t="s">
        <v>3174</v>
      </c>
      <c r="H898" s="7" t="s">
        <v>1279</v>
      </c>
      <c r="I898" s="7" t="s">
        <v>1140</v>
      </c>
      <c r="J898" s="78"/>
      <c r="K898" s="41">
        <v>26016000</v>
      </c>
      <c r="L898" s="41">
        <f>K898*(1.04^18)</f>
        <v>52703642.46408792</v>
      </c>
      <c r="M898" s="5" t="s">
        <v>3482</v>
      </c>
      <c r="N898" s="5"/>
      <c r="O898" s="5" t="s">
        <v>3013</v>
      </c>
      <c r="P898" s="5" t="s">
        <v>386</v>
      </c>
      <c r="Q898" s="5"/>
      <c r="R898" s="5" t="s">
        <v>3314</v>
      </c>
      <c r="S898" s="5" t="s">
        <v>3258</v>
      </c>
      <c r="T898" s="105"/>
      <c r="U898" s="105"/>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c r="CA898" s="8"/>
      <c r="CB898" s="8"/>
      <c r="CC898" s="8"/>
      <c r="CD898" s="8"/>
      <c r="CE898" s="8"/>
      <c r="CF898" s="8"/>
      <c r="CG898" s="8"/>
      <c r="CH898" s="8"/>
      <c r="CI898" s="8"/>
      <c r="CJ898" s="8"/>
      <c r="CK898" s="8"/>
      <c r="CL898" s="8"/>
      <c r="CM898" s="8"/>
      <c r="CN898" s="8"/>
      <c r="CO898" s="8"/>
      <c r="CP898" s="8"/>
      <c r="CQ898" s="8"/>
      <c r="CR898" s="8"/>
      <c r="CS898" s="8"/>
      <c r="CT898" s="8"/>
      <c r="CU898" s="8"/>
      <c r="CV898" s="8"/>
      <c r="CW898" s="8"/>
      <c r="CX898" s="8"/>
      <c r="CY898" s="8"/>
      <c r="CZ898" s="8"/>
      <c r="DA898" s="8"/>
      <c r="DB898" s="8"/>
      <c r="DC898" s="8"/>
      <c r="DD898" s="8"/>
      <c r="DE898" s="8"/>
      <c r="DF898" s="8"/>
      <c r="DG898" s="8"/>
      <c r="DH898" s="8"/>
      <c r="DI898" s="8"/>
      <c r="DJ898" s="8"/>
      <c r="DK898" s="8"/>
      <c r="DL898" s="8"/>
      <c r="DM898" s="8"/>
      <c r="DN898" s="8"/>
      <c r="DO898" s="8"/>
      <c r="DP898" s="8"/>
      <c r="DQ898" s="8"/>
      <c r="DR898" s="8"/>
      <c r="DS898" s="8"/>
      <c r="DT898" s="8"/>
      <c r="DU898" s="8"/>
      <c r="DV898" s="8"/>
      <c r="DW898" s="8"/>
      <c r="DX898" s="8"/>
      <c r="DY898" s="8"/>
      <c r="DZ898" s="8"/>
      <c r="EA898" s="8"/>
      <c r="EB898" s="8"/>
      <c r="EC898" s="8"/>
      <c r="ED898" s="8"/>
      <c r="EE898" s="8"/>
      <c r="EF898" s="8"/>
      <c r="EG898" s="8"/>
      <c r="EH898" s="8"/>
      <c r="EI898" s="8"/>
      <c r="EJ898" s="8"/>
      <c r="EK898" s="8"/>
      <c r="EL898" s="8"/>
      <c r="EM898" s="8"/>
      <c r="EN898" s="8"/>
      <c r="EO898" s="8"/>
      <c r="EP898" s="8"/>
      <c r="EQ898" s="8"/>
      <c r="ER898" s="8"/>
      <c r="ES898" s="8"/>
      <c r="ET898" s="8"/>
      <c r="EU898" s="8"/>
      <c r="EV898" s="8"/>
      <c r="EW898" s="8"/>
      <c r="EX898" s="8"/>
      <c r="EY898" s="8"/>
      <c r="EZ898" s="8"/>
      <c r="FA898" s="8"/>
      <c r="FB898" s="8"/>
      <c r="FC898" s="8"/>
    </row>
    <row r="899" spans="1:21" ht="45" customHeight="1">
      <c r="A899" s="80">
        <v>10594</v>
      </c>
      <c r="B899" s="80" t="s">
        <v>3219</v>
      </c>
      <c r="C899" s="5" t="s">
        <v>3533</v>
      </c>
      <c r="D899" s="5" t="s">
        <v>89</v>
      </c>
      <c r="E899" s="5" t="s">
        <v>90</v>
      </c>
      <c r="F899" s="5" t="s">
        <v>91</v>
      </c>
      <c r="G899" s="5" t="s">
        <v>3170</v>
      </c>
      <c r="H899" s="7" t="s">
        <v>2755</v>
      </c>
      <c r="I899" s="7" t="s">
        <v>342</v>
      </c>
      <c r="J899" s="78">
        <v>15547000</v>
      </c>
      <c r="K899" s="41">
        <v>15547000</v>
      </c>
      <c r="L899" s="41">
        <f>K899*(1.04^28)</f>
        <v>46620840.503326744</v>
      </c>
      <c r="M899" s="5" t="s">
        <v>3483</v>
      </c>
      <c r="N899" s="5"/>
      <c r="O899" s="5" t="s">
        <v>3013</v>
      </c>
      <c r="P899" s="5" t="s">
        <v>386</v>
      </c>
      <c r="Q899" s="5"/>
      <c r="R899" s="5" t="s">
        <v>3314</v>
      </c>
      <c r="S899" s="5" t="s">
        <v>3347</v>
      </c>
      <c r="T899" s="105"/>
      <c r="U899" s="105" t="s">
        <v>3254</v>
      </c>
    </row>
    <row r="900" spans="1:23" ht="45" customHeight="1">
      <c r="A900" s="80">
        <v>10595</v>
      </c>
      <c r="B900" s="5" t="s">
        <v>3533</v>
      </c>
      <c r="C900" s="5" t="s">
        <v>3229</v>
      </c>
      <c r="D900" s="5" t="s">
        <v>549</v>
      </c>
      <c r="E900" s="5" t="s">
        <v>1000</v>
      </c>
      <c r="F900" s="5" t="s">
        <v>283</v>
      </c>
      <c r="G900" s="5" t="s">
        <v>3174</v>
      </c>
      <c r="H900" s="7" t="s">
        <v>2755</v>
      </c>
      <c r="I900" s="7" t="s">
        <v>342</v>
      </c>
      <c r="J900" s="8"/>
      <c r="K900" s="41">
        <v>85401000</v>
      </c>
      <c r="L900" s="41">
        <f>K900*(1.04^18)</f>
        <v>173006756.2298421</v>
      </c>
      <c r="M900" s="5" t="s">
        <v>3482</v>
      </c>
      <c r="N900" s="5"/>
      <c r="O900" s="5" t="s">
        <v>3013</v>
      </c>
      <c r="P900" s="5" t="s">
        <v>385</v>
      </c>
      <c r="Q900" s="5"/>
      <c r="R900" s="5" t="s">
        <v>3314</v>
      </c>
      <c r="S900" s="5" t="s">
        <v>3347</v>
      </c>
      <c r="T900" s="105"/>
      <c r="U900" s="105" t="s">
        <v>3254</v>
      </c>
      <c r="V900" s="8"/>
      <c r="W900" s="8"/>
    </row>
    <row r="901" spans="1:159" ht="45" customHeight="1">
      <c r="A901" s="80">
        <v>10598</v>
      </c>
      <c r="B901" s="5" t="s">
        <v>3533</v>
      </c>
      <c r="C901" s="5"/>
      <c r="D901" s="5" t="s">
        <v>252</v>
      </c>
      <c r="E901" s="5" t="s">
        <v>1215</v>
      </c>
      <c r="F901" s="79" t="s">
        <v>3373</v>
      </c>
      <c r="G901" s="5" t="s">
        <v>3174</v>
      </c>
      <c r="H901" s="7" t="s">
        <v>2755</v>
      </c>
      <c r="I901" s="7" t="s">
        <v>45</v>
      </c>
      <c r="J901" s="47"/>
      <c r="K901" s="90">
        <v>90000000</v>
      </c>
      <c r="L901" s="41">
        <f>K901*(1.04^10)</f>
        <v>133221985.642651</v>
      </c>
      <c r="M901" s="5" t="s">
        <v>3481</v>
      </c>
      <c r="N901" s="5"/>
      <c r="O901" s="5" t="s">
        <v>3310</v>
      </c>
      <c r="P901" s="5" t="s">
        <v>386</v>
      </c>
      <c r="Q901" s="5"/>
      <c r="R901" s="5" t="s">
        <v>3314</v>
      </c>
      <c r="S901" s="5" t="s">
        <v>3193</v>
      </c>
      <c r="T901" s="105" t="s">
        <v>3254</v>
      </c>
      <c r="U901" s="105"/>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c r="CA901" s="8"/>
      <c r="CB901" s="8"/>
      <c r="CC901" s="8"/>
      <c r="CD901" s="8"/>
      <c r="CE901" s="8"/>
      <c r="CF901" s="8"/>
      <c r="CG901" s="8"/>
      <c r="CH901" s="8"/>
      <c r="CI901" s="8"/>
      <c r="CJ901" s="8"/>
      <c r="CK901" s="8"/>
      <c r="CL901" s="8"/>
      <c r="CM901" s="8"/>
      <c r="CN901" s="8"/>
      <c r="CO901" s="8"/>
      <c r="CP901" s="8"/>
      <c r="CQ901" s="8"/>
      <c r="CR901" s="8"/>
      <c r="CS901" s="8"/>
      <c r="CT901" s="8"/>
      <c r="CU901" s="8"/>
      <c r="CV901" s="8"/>
      <c r="CW901" s="8"/>
      <c r="CX901" s="8"/>
      <c r="CY901" s="8"/>
      <c r="CZ901" s="8"/>
      <c r="DA901" s="8"/>
      <c r="DB901" s="8"/>
      <c r="DC901" s="8"/>
      <c r="DD901" s="8"/>
      <c r="DE901" s="8"/>
      <c r="DF901" s="8"/>
      <c r="DG901" s="8"/>
      <c r="DH901" s="8"/>
      <c r="DI901" s="8"/>
      <c r="DJ901" s="8"/>
      <c r="DK901" s="8"/>
      <c r="DL901" s="8"/>
      <c r="DM901" s="8"/>
      <c r="DN901" s="8"/>
      <c r="DO901" s="8"/>
      <c r="DP901" s="8"/>
      <c r="DQ901" s="8"/>
      <c r="DR901" s="8"/>
      <c r="DS901" s="8"/>
      <c r="DT901" s="8"/>
      <c r="DU901" s="8"/>
      <c r="DV901" s="8"/>
      <c r="DW901" s="8"/>
      <c r="DX901" s="8"/>
      <c r="DY901" s="8"/>
      <c r="DZ901" s="8"/>
      <c r="EA901" s="8"/>
      <c r="EB901" s="8"/>
      <c r="EC901" s="8"/>
      <c r="ED901" s="8"/>
      <c r="EE901" s="8"/>
      <c r="EF901" s="8"/>
      <c r="EG901" s="8"/>
      <c r="EH901" s="8"/>
      <c r="EI901" s="8"/>
      <c r="EJ901" s="8"/>
      <c r="EK901" s="8"/>
      <c r="EL901" s="8"/>
      <c r="EM901" s="8"/>
      <c r="EN901" s="8"/>
      <c r="EO901" s="8"/>
      <c r="EP901" s="8"/>
      <c r="EQ901" s="8"/>
      <c r="ER901" s="8"/>
      <c r="ES901" s="8"/>
      <c r="ET901" s="8"/>
      <c r="EU901" s="8"/>
      <c r="EV901" s="8"/>
      <c r="EW901" s="8"/>
      <c r="EX901" s="8"/>
      <c r="EY901" s="8"/>
      <c r="EZ901" s="8"/>
      <c r="FA901" s="8"/>
      <c r="FB901" s="8"/>
      <c r="FC901" s="8"/>
    </row>
    <row r="902" spans="1:159" ht="45" customHeight="1">
      <c r="A902" s="80">
        <v>10599</v>
      </c>
      <c r="B902" s="5" t="s">
        <v>3533</v>
      </c>
      <c r="C902" s="5" t="s">
        <v>3229</v>
      </c>
      <c r="D902" s="5" t="s">
        <v>1143</v>
      </c>
      <c r="E902" s="79" t="s">
        <v>3285</v>
      </c>
      <c r="F902" s="79" t="s">
        <v>1144</v>
      </c>
      <c r="G902" s="80" t="s">
        <v>1262</v>
      </c>
      <c r="H902" s="7" t="s">
        <v>1145</v>
      </c>
      <c r="I902" s="7" t="s">
        <v>1146</v>
      </c>
      <c r="J902" s="7"/>
      <c r="K902" s="41">
        <v>19537000</v>
      </c>
      <c r="L902" s="41">
        <f>K902*(1.04^18)</f>
        <v>39578377.2609504</v>
      </c>
      <c r="M902" s="5" t="s">
        <v>3482</v>
      </c>
      <c r="N902" s="5"/>
      <c r="O902" s="5" t="s">
        <v>3310</v>
      </c>
      <c r="P902" s="5" t="s">
        <v>385</v>
      </c>
      <c r="Q902" s="5"/>
      <c r="R902" s="5" t="s">
        <v>3313</v>
      </c>
      <c r="S902" s="5" t="s">
        <v>3193</v>
      </c>
      <c r="T902" s="105"/>
      <c r="U902" s="105"/>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c r="CA902" s="8"/>
      <c r="CB902" s="8"/>
      <c r="CC902" s="8"/>
      <c r="CD902" s="8"/>
      <c r="CE902" s="8"/>
      <c r="CF902" s="8"/>
      <c r="CG902" s="8"/>
      <c r="CH902" s="8"/>
      <c r="CI902" s="8"/>
      <c r="CJ902" s="8"/>
      <c r="CK902" s="8"/>
      <c r="CL902" s="8"/>
      <c r="CM902" s="8"/>
      <c r="CN902" s="8"/>
      <c r="CO902" s="8"/>
      <c r="CP902" s="8"/>
      <c r="CQ902" s="8"/>
      <c r="CR902" s="8"/>
      <c r="CS902" s="8"/>
      <c r="CT902" s="8"/>
      <c r="CU902" s="8"/>
      <c r="CV902" s="8"/>
      <c r="CW902" s="8"/>
      <c r="CX902" s="8"/>
      <c r="CY902" s="8"/>
      <c r="CZ902" s="8"/>
      <c r="DA902" s="8"/>
      <c r="DB902" s="8"/>
      <c r="DC902" s="8"/>
      <c r="DD902" s="8"/>
      <c r="DE902" s="8"/>
      <c r="DF902" s="8"/>
      <c r="DG902" s="8"/>
      <c r="DH902" s="8"/>
      <c r="DI902" s="8"/>
      <c r="DJ902" s="8"/>
      <c r="DK902" s="8"/>
      <c r="DL902" s="8"/>
      <c r="DM902" s="8"/>
      <c r="DN902" s="8"/>
      <c r="DO902" s="8"/>
      <c r="DP902" s="8"/>
      <c r="DQ902" s="8"/>
      <c r="DR902" s="8"/>
      <c r="DS902" s="8"/>
      <c r="DT902" s="8"/>
      <c r="DU902" s="8"/>
      <c r="DV902" s="8"/>
      <c r="DW902" s="8"/>
      <c r="DX902" s="8"/>
      <c r="DY902" s="8"/>
      <c r="DZ902" s="8"/>
      <c r="EA902" s="8"/>
      <c r="EB902" s="8"/>
      <c r="EC902" s="8"/>
      <c r="ED902" s="8"/>
      <c r="EE902" s="8"/>
      <c r="EF902" s="8"/>
      <c r="EG902" s="8"/>
      <c r="EH902" s="8"/>
      <c r="EI902" s="8"/>
      <c r="EJ902" s="8"/>
      <c r="EK902" s="8"/>
      <c r="EL902" s="8"/>
      <c r="EM902" s="8"/>
      <c r="EN902" s="8"/>
      <c r="EO902" s="8"/>
      <c r="EP902" s="8"/>
      <c r="EQ902" s="8"/>
      <c r="ER902" s="8"/>
      <c r="ES902" s="8"/>
      <c r="ET902" s="8"/>
      <c r="EU902" s="8"/>
      <c r="EV902" s="8"/>
      <c r="EW902" s="8"/>
      <c r="EX902" s="8"/>
      <c r="EY902" s="8"/>
      <c r="EZ902" s="8"/>
      <c r="FA902" s="8"/>
      <c r="FB902" s="8"/>
      <c r="FC902" s="8"/>
    </row>
    <row r="903" spans="1:21" ht="45" customHeight="1">
      <c r="A903" s="80">
        <v>10609</v>
      </c>
      <c r="B903" s="5" t="s">
        <v>3533</v>
      </c>
      <c r="C903" s="5" t="s">
        <v>3533</v>
      </c>
      <c r="D903" s="6" t="s">
        <v>1147</v>
      </c>
      <c r="E903" s="5" t="s">
        <v>1305</v>
      </c>
      <c r="F903" s="5" t="s">
        <v>1286</v>
      </c>
      <c r="G903" s="5" t="s">
        <v>3172</v>
      </c>
      <c r="H903" s="7" t="s">
        <v>1165</v>
      </c>
      <c r="I903" s="7" t="s">
        <v>1148</v>
      </c>
      <c r="J903" s="7"/>
      <c r="K903" s="41">
        <v>2124000</v>
      </c>
      <c r="L903" s="41">
        <f>K903*(1.04^10)</f>
        <v>3144038.861166564</v>
      </c>
      <c r="M903" s="5" t="s">
        <v>3481</v>
      </c>
      <c r="N903" s="5"/>
      <c r="O903" s="5" t="s">
        <v>2498</v>
      </c>
      <c r="P903" s="5" t="s">
        <v>386</v>
      </c>
      <c r="Q903" s="5"/>
      <c r="R903" s="5" t="s">
        <v>3347</v>
      </c>
      <c r="S903" s="5" t="s">
        <v>3285</v>
      </c>
      <c r="T903" s="105"/>
      <c r="U903" s="105"/>
    </row>
    <row r="904" spans="1:21" ht="45" customHeight="1">
      <c r="A904" s="80">
        <v>10623</v>
      </c>
      <c r="B904" s="5" t="s">
        <v>3202</v>
      </c>
      <c r="C904" s="5" t="s">
        <v>3202</v>
      </c>
      <c r="D904" s="5" t="s">
        <v>1047</v>
      </c>
      <c r="E904" s="5" t="s">
        <v>1266</v>
      </c>
      <c r="F904" s="5" t="s">
        <v>1048</v>
      </c>
      <c r="G904" s="5" t="s">
        <v>3174</v>
      </c>
      <c r="H904" s="7" t="s">
        <v>1049</v>
      </c>
      <c r="I904" s="7" t="s">
        <v>1050</v>
      </c>
      <c r="J904" s="7"/>
      <c r="K904" s="41">
        <v>14400000</v>
      </c>
      <c r="L904" s="41">
        <f>K904*(1.04^28)</f>
        <v>43181327.796224676</v>
      </c>
      <c r="M904" s="5" t="s">
        <v>3483</v>
      </c>
      <c r="N904" s="5"/>
      <c r="O904" s="5" t="s">
        <v>3013</v>
      </c>
      <c r="P904" s="5" t="s">
        <v>386</v>
      </c>
      <c r="Q904" s="5"/>
      <c r="R904" s="5" t="s">
        <v>3314</v>
      </c>
      <c r="S904" s="5" t="s">
        <v>3258</v>
      </c>
      <c r="T904" s="105" t="s">
        <v>3254</v>
      </c>
      <c r="U904" s="105"/>
    </row>
    <row r="905" spans="1:21" ht="45" customHeight="1">
      <c r="A905" s="80">
        <v>10637</v>
      </c>
      <c r="B905" s="5" t="s">
        <v>3202</v>
      </c>
      <c r="C905" s="5" t="s">
        <v>3202</v>
      </c>
      <c r="D905" s="5" t="s">
        <v>939</v>
      </c>
      <c r="E905" s="5" t="s">
        <v>940</v>
      </c>
      <c r="F905" s="5" t="s">
        <v>1073</v>
      </c>
      <c r="G905" s="5" t="s">
        <v>3172</v>
      </c>
      <c r="H905" s="7" t="s">
        <v>1103</v>
      </c>
      <c r="I905" s="7" t="s">
        <v>941</v>
      </c>
      <c r="J905" s="7"/>
      <c r="K905" s="41">
        <v>17100000</v>
      </c>
      <c r="L905" s="41">
        <f>K905*(1.04^18)</f>
        <v>34641462.41297291</v>
      </c>
      <c r="M905" s="5" t="s">
        <v>3482</v>
      </c>
      <c r="N905" s="5"/>
      <c r="O905" s="5" t="s">
        <v>3276</v>
      </c>
      <c r="P905" s="5" t="s">
        <v>386</v>
      </c>
      <c r="Q905" s="5"/>
      <c r="R905" s="5" t="s">
        <v>3314</v>
      </c>
      <c r="S905" s="5" t="s">
        <v>3258</v>
      </c>
      <c r="T905" s="105"/>
      <c r="U905" s="105" t="s">
        <v>3254</v>
      </c>
    </row>
    <row r="906" spans="1:21" ht="45" customHeight="1">
      <c r="A906" s="80">
        <v>10641</v>
      </c>
      <c r="B906" s="5" t="s">
        <v>1202</v>
      </c>
      <c r="C906" s="5"/>
      <c r="D906" s="5" t="s">
        <v>343</v>
      </c>
      <c r="E906" s="5" t="s">
        <v>1079</v>
      </c>
      <c r="F906" s="5" t="s">
        <v>1232</v>
      </c>
      <c r="G906" s="5" t="s">
        <v>699</v>
      </c>
      <c r="H906" s="7" t="s">
        <v>1103</v>
      </c>
      <c r="I906" s="7" t="s">
        <v>344</v>
      </c>
      <c r="J906" s="8"/>
      <c r="K906" s="90">
        <v>16500000</v>
      </c>
      <c r="L906" s="41">
        <f>K906*(1.04^28)</f>
        <v>49478604.76650745</v>
      </c>
      <c r="M906" s="5" t="s">
        <v>3483</v>
      </c>
      <c r="N906" s="5"/>
      <c r="O906" s="5" t="s">
        <v>2498</v>
      </c>
      <c r="P906" s="5" t="s">
        <v>386</v>
      </c>
      <c r="Q906" s="5"/>
      <c r="R906" s="5" t="s">
        <v>3314</v>
      </c>
      <c r="S906" s="5" t="s">
        <v>3258</v>
      </c>
      <c r="T906" s="105"/>
      <c r="U906" s="105"/>
    </row>
    <row r="907" spans="1:23" ht="45" customHeight="1">
      <c r="A907" s="80">
        <v>10675</v>
      </c>
      <c r="B907" s="5" t="s">
        <v>3218</v>
      </c>
      <c r="C907" s="5"/>
      <c r="D907" s="5" t="s">
        <v>634</v>
      </c>
      <c r="E907" s="5" t="s">
        <v>635</v>
      </c>
      <c r="F907" s="5" t="s">
        <v>636</v>
      </c>
      <c r="G907" s="5" t="s">
        <v>3171</v>
      </c>
      <c r="H907" s="7" t="s">
        <v>851</v>
      </c>
      <c r="I907" s="7" t="s">
        <v>637</v>
      </c>
      <c r="J907" s="7"/>
      <c r="K907" s="41">
        <v>1875000</v>
      </c>
      <c r="L907" s="41">
        <f>K907*(1.04^10)</f>
        <v>2775458.034221896</v>
      </c>
      <c r="M907" s="5" t="s">
        <v>3481</v>
      </c>
      <c r="N907" s="5"/>
      <c r="O907" s="5" t="s">
        <v>3089</v>
      </c>
      <c r="P907" s="5" t="s">
        <v>386</v>
      </c>
      <c r="Q907" s="5"/>
      <c r="R907" s="5" t="s">
        <v>3314</v>
      </c>
      <c r="S907" s="5" t="s">
        <v>3347</v>
      </c>
      <c r="T907" s="105"/>
      <c r="U907" s="105" t="s">
        <v>3254</v>
      </c>
      <c r="V907" s="5"/>
      <c r="W907" s="5"/>
    </row>
    <row r="908" spans="1:159" ht="45" customHeight="1">
      <c r="A908" s="80">
        <v>10678</v>
      </c>
      <c r="B908" s="5" t="s">
        <v>3218</v>
      </c>
      <c r="C908" s="5" t="s">
        <v>3218</v>
      </c>
      <c r="D908" s="5" t="s">
        <v>641</v>
      </c>
      <c r="E908" s="5" t="s">
        <v>642</v>
      </c>
      <c r="F908" s="5" t="s">
        <v>635</v>
      </c>
      <c r="G908" s="5" t="s">
        <v>3172</v>
      </c>
      <c r="H908" s="7" t="s">
        <v>596</v>
      </c>
      <c r="I908" s="7" t="s">
        <v>643</v>
      </c>
      <c r="J908" s="7"/>
      <c r="K908" s="41">
        <v>5170000</v>
      </c>
      <c r="L908" s="41">
        <f>K908*(1.04^10)</f>
        <v>7652862.953027842</v>
      </c>
      <c r="M908" s="5" t="s">
        <v>3481</v>
      </c>
      <c r="N908" s="5"/>
      <c r="O908" s="5" t="s">
        <v>3310</v>
      </c>
      <c r="P908" s="5" t="s">
        <v>386</v>
      </c>
      <c r="Q908" s="5"/>
      <c r="R908" s="5" t="s">
        <v>3314</v>
      </c>
      <c r="S908" s="5" t="s">
        <v>3347</v>
      </c>
      <c r="T908" s="105"/>
      <c r="U908" s="10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5"/>
      <c r="CN908" s="5"/>
      <c r="CO908" s="5"/>
      <c r="CP908" s="5"/>
      <c r="CQ908" s="5"/>
      <c r="CR908" s="5"/>
      <c r="CS908" s="5"/>
      <c r="CT908" s="5"/>
      <c r="CU908" s="5"/>
      <c r="CV908" s="5"/>
      <c r="CW908" s="5"/>
      <c r="CX908" s="5"/>
      <c r="CY908" s="5"/>
      <c r="CZ908" s="5"/>
      <c r="DA908" s="5"/>
      <c r="DB908" s="5"/>
      <c r="DC908" s="5"/>
      <c r="DD908" s="5"/>
      <c r="DE908" s="5"/>
      <c r="DF908" s="5"/>
      <c r="DG908" s="5"/>
      <c r="DH908" s="5"/>
      <c r="DI908" s="5"/>
      <c r="DJ908" s="5"/>
      <c r="DK908" s="5"/>
      <c r="DL908" s="5"/>
      <c r="DM908" s="5"/>
      <c r="DN908" s="5"/>
      <c r="DO908" s="5"/>
      <c r="DP908" s="5"/>
      <c r="DQ908" s="5"/>
      <c r="DR908" s="5"/>
      <c r="DS908" s="5"/>
      <c r="DT908" s="5"/>
      <c r="DU908" s="5"/>
      <c r="DV908" s="5"/>
      <c r="DW908" s="5"/>
      <c r="DX908" s="5"/>
      <c r="DY908" s="5"/>
      <c r="DZ908" s="5"/>
      <c r="EA908" s="5"/>
      <c r="EB908" s="5"/>
      <c r="EC908" s="5"/>
      <c r="ED908" s="5"/>
      <c r="EE908" s="5"/>
      <c r="EF908" s="5"/>
      <c r="EG908" s="5"/>
      <c r="EH908" s="5"/>
      <c r="EI908" s="5"/>
      <c r="EJ908" s="5"/>
      <c r="EK908" s="5"/>
      <c r="EL908" s="5"/>
      <c r="EM908" s="5"/>
      <c r="EN908" s="5"/>
      <c r="EO908" s="5"/>
      <c r="EP908" s="5"/>
      <c r="EQ908" s="5"/>
      <c r="ER908" s="5"/>
      <c r="ES908" s="5"/>
      <c r="ET908" s="5"/>
      <c r="EU908" s="5"/>
      <c r="EV908" s="5"/>
      <c r="EW908" s="5"/>
      <c r="EX908" s="5"/>
      <c r="EY908" s="5"/>
      <c r="EZ908" s="5"/>
      <c r="FA908" s="5"/>
      <c r="FB908" s="5"/>
      <c r="FC908" s="5"/>
    </row>
    <row r="909" spans="1:159" ht="45" customHeight="1">
      <c r="A909" s="80">
        <v>10684</v>
      </c>
      <c r="B909" s="5" t="s">
        <v>3218</v>
      </c>
      <c r="C909" s="5" t="s">
        <v>3218</v>
      </c>
      <c r="D909" s="5" t="s">
        <v>646</v>
      </c>
      <c r="E909" s="5" t="s">
        <v>692</v>
      </c>
      <c r="F909" s="5" t="s">
        <v>1149</v>
      </c>
      <c r="G909" s="5" t="s">
        <v>3175</v>
      </c>
      <c r="H909" s="7" t="s">
        <v>606</v>
      </c>
      <c r="I909" s="7" t="s">
        <v>645</v>
      </c>
      <c r="J909" s="7"/>
      <c r="K909" s="41">
        <v>2640000</v>
      </c>
      <c r="L909" s="41">
        <f>K909*(1.04^10)</f>
        <v>3907844.91218443</v>
      </c>
      <c r="M909" s="5" t="s">
        <v>3481</v>
      </c>
      <c r="N909" s="5"/>
      <c r="O909" s="5" t="s">
        <v>3417</v>
      </c>
      <c r="P909" s="5" t="s">
        <v>386</v>
      </c>
      <c r="Q909" s="5"/>
      <c r="R909" s="5" t="s">
        <v>3314</v>
      </c>
      <c r="S909" s="5" t="s">
        <v>3347</v>
      </c>
      <c r="T909" s="105"/>
      <c r="U909" s="10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5"/>
      <c r="CN909" s="5"/>
      <c r="CO909" s="5"/>
      <c r="CP909" s="5"/>
      <c r="CQ909" s="5"/>
      <c r="CR909" s="5"/>
      <c r="CS909" s="5"/>
      <c r="CT909" s="5"/>
      <c r="CU909" s="5"/>
      <c r="CV909" s="5"/>
      <c r="CW909" s="5"/>
      <c r="CX909" s="5"/>
      <c r="CY909" s="5"/>
      <c r="CZ909" s="5"/>
      <c r="DA909" s="5"/>
      <c r="DB909" s="5"/>
      <c r="DC909" s="5"/>
      <c r="DD909" s="5"/>
      <c r="DE909" s="5"/>
      <c r="DF909" s="5"/>
      <c r="DG909" s="5"/>
      <c r="DH909" s="5"/>
      <c r="DI909" s="5"/>
      <c r="DJ909" s="5"/>
      <c r="DK909" s="5"/>
      <c r="DL909" s="5"/>
      <c r="DM909" s="5"/>
      <c r="DN909" s="5"/>
      <c r="DO909" s="5"/>
      <c r="DP909" s="5"/>
      <c r="DQ909" s="5"/>
      <c r="DR909" s="5"/>
      <c r="DS909" s="5"/>
      <c r="DT909" s="5"/>
      <c r="DU909" s="5"/>
      <c r="DV909" s="5"/>
      <c r="DW909" s="5"/>
      <c r="DX909" s="5"/>
      <c r="DY909" s="5"/>
      <c r="DZ909" s="5"/>
      <c r="EA909" s="5"/>
      <c r="EB909" s="5"/>
      <c r="EC909" s="5"/>
      <c r="ED909" s="5"/>
      <c r="EE909" s="5"/>
      <c r="EF909" s="5"/>
      <c r="EG909" s="5"/>
      <c r="EH909" s="5"/>
      <c r="EI909" s="5"/>
      <c r="EJ909" s="5"/>
      <c r="EK909" s="5"/>
      <c r="EL909" s="5"/>
      <c r="EM909" s="5"/>
      <c r="EN909" s="5"/>
      <c r="EO909" s="5"/>
      <c r="EP909" s="5"/>
      <c r="EQ909" s="5"/>
      <c r="ER909" s="5"/>
      <c r="ES909" s="5"/>
      <c r="ET909" s="5"/>
      <c r="EU909" s="5"/>
      <c r="EV909" s="5"/>
      <c r="EW909" s="5"/>
      <c r="EX909" s="5"/>
      <c r="EY909" s="5"/>
      <c r="EZ909" s="5"/>
      <c r="FA909" s="5"/>
      <c r="FB909" s="5"/>
      <c r="FC909" s="5"/>
    </row>
    <row r="910" spans="1:159" ht="45" customHeight="1">
      <c r="A910" s="80">
        <v>10686</v>
      </c>
      <c r="B910" s="5" t="s">
        <v>3218</v>
      </c>
      <c r="C910" s="5" t="s">
        <v>3218</v>
      </c>
      <c r="D910" s="5" t="s">
        <v>318</v>
      </c>
      <c r="E910" s="5" t="s">
        <v>319</v>
      </c>
      <c r="F910" s="5" t="s">
        <v>320</v>
      </c>
      <c r="G910" s="5" t="s">
        <v>3175</v>
      </c>
      <c r="H910" s="7" t="s">
        <v>2755</v>
      </c>
      <c r="I910" s="7" t="s">
        <v>645</v>
      </c>
      <c r="J910" s="8"/>
      <c r="K910" s="41">
        <v>2090000</v>
      </c>
      <c r="L910" s="41">
        <f>K910*(1.04^18)</f>
        <v>4233956.5171411345</v>
      </c>
      <c r="M910" s="5" t="s">
        <v>3482</v>
      </c>
      <c r="N910" s="5"/>
      <c r="O910" s="5" t="s">
        <v>304</v>
      </c>
      <c r="P910" s="5" t="s">
        <v>386</v>
      </c>
      <c r="Q910" s="5"/>
      <c r="R910" s="5" t="s">
        <v>3314</v>
      </c>
      <c r="S910" s="5" t="s">
        <v>3347</v>
      </c>
      <c r="T910" s="105"/>
      <c r="U910" s="10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5"/>
      <c r="CL910" s="5"/>
      <c r="CM910" s="5"/>
      <c r="CN910" s="5"/>
      <c r="CO910" s="5"/>
      <c r="CP910" s="5"/>
      <c r="CQ910" s="5"/>
      <c r="CR910" s="5"/>
      <c r="CS910" s="5"/>
      <c r="CT910" s="5"/>
      <c r="CU910" s="5"/>
      <c r="CV910" s="5"/>
      <c r="CW910" s="5"/>
      <c r="CX910" s="5"/>
      <c r="CY910" s="5"/>
      <c r="CZ910" s="5"/>
      <c r="DA910" s="5"/>
      <c r="DB910" s="5"/>
      <c r="DC910" s="5"/>
      <c r="DD910" s="5"/>
      <c r="DE910" s="5"/>
      <c r="DF910" s="5"/>
      <c r="DG910" s="5"/>
      <c r="DH910" s="5"/>
      <c r="DI910" s="5"/>
      <c r="DJ910" s="5"/>
      <c r="DK910" s="5"/>
      <c r="DL910" s="5"/>
      <c r="DM910" s="5"/>
      <c r="DN910" s="5"/>
      <c r="DO910" s="5"/>
      <c r="DP910" s="5"/>
      <c r="DQ910" s="5"/>
      <c r="DR910" s="5"/>
      <c r="DS910" s="5"/>
      <c r="DT910" s="5"/>
      <c r="DU910" s="5"/>
      <c r="DV910" s="5"/>
      <c r="DW910" s="5"/>
      <c r="DX910" s="5"/>
      <c r="DY910" s="5"/>
      <c r="DZ910" s="5"/>
      <c r="EA910" s="5"/>
      <c r="EB910" s="5"/>
      <c r="EC910" s="5"/>
      <c r="ED910" s="5"/>
      <c r="EE910" s="5"/>
      <c r="EF910" s="5"/>
      <c r="EG910" s="5"/>
      <c r="EH910" s="5"/>
      <c r="EI910" s="5"/>
      <c r="EJ910" s="5"/>
      <c r="EK910" s="5"/>
      <c r="EL910" s="5"/>
      <c r="EM910" s="5"/>
      <c r="EN910" s="5"/>
      <c r="EO910" s="5"/>
      <c r="EP910" s="5"/>
      <c r="EQ910" s="5"/>
      <c r="ER910" s="5"/>
      <c r="ES910" s="5"/>
      <c r="ET910" s="5"/>
      <c r="EU910" s="5"/>
      <c r="EV910" s="5"/>
      <c r="EW910" s="5"/>
      <c r="EX910" s="5"/>
      <c r="EY910" s="5"/>
      <c r="EZ910" s="5"/>
      <c r="FA910" s="5"/>
      <c r="FB910" s="5"/>
      <c r="FC910" s="5"/>
    </row>
    <row r="911" spans="1:159" ht="45" customHeight="1">
      <c r="A911" s="80">
        <v>10687</v>
      </c>
      <c r="B911" s="5" t="s">
        <v>3218</v>
      </c>
      <c r="C911" s="5" t="s">
        <v>3218</v>
      </c>
      <c r="D911" s="5" t="s">
        <v>92</v>
      </c>
      <c r="E911" s="5" t="s">
        <v>692</v>
      </c>
      <c r="F911" s="5" t="s">
        <v>1149</v>
      </c>
      <c r="G911" s="5" t="s">
        <v>3175</v>
      </c>
      <c r="H911" s="7" t="s">
        <v>2755</v>
      </c>
      <c r="I911" s="7" t="s">
        <v>93</v>
      </c>
      <c r="J911" s="7"/>
      <c r="K911" s="77">
        <v>3410000</v>
      </c>
      <c r="L911" s="41">
        <f>K911*(1.04^18)</f>
        <v>6908034.317440798</v>
      </c>
      <c r="M911" s="5" t="s">
        <v>3482</v>
      </c>
      <c r="N911" s="5"/>
      <c r="O911" s="5" t="s">
        <v>3417</v>
      </c>
      <c r="P911" s="5" t="s">
        <v>386</v>
      </c>
      <c r="Q911" s="5"/>
      <c r="R911" s="5" t="s">
        <v>3314</v>
      </c>
      <c r="S911" s="5" t="s">
        <v>3347</v>
      </c>
      <c r="T911" s="105"/>
      <c r="U911" s="10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CO911" s="5"/>
      <c r="CP911" s="5"/>
      <c r="CQ911" s="5"/>
      <c r="CR911" s="5"/>
      <c r="CS911" s="5"/>
      <c r="CT911" s="5"/>
      <c r="CU911" s="5"/>
      <c r="CV911" s="5"/>
      <c r="CW911" s="5"/>
      <c r="CX911" s="5"/>
      <c r="CY911" s="5"/>
      <c r="CZ911" s="5"/>
      <c r="DA911" s="5"/>
      <c r="DB911" s="5"/>
      <c r="DC911" s="5"/>
      <c r="DD911" s="5"/>
      <c r="DE911" s="5"/>
      <c r="DF911" s="5"/>
      <c r="DG911" s="5"/>
      <c r="DH911" s="5"/>
      <c r="DI911" s="5"/>
      <c r="DJ911" s="5"/>
      <c r="DK911" s="5"/>
      <c r="DL911" s="5"/>
      <c r="DM911" s="5"/>
      <c r="DN911" s="5"/>
      <c r="DO911" s="5"/>
      <c r="DP911" s="5"/>
      <c r="DQ911" s="5"/>
      <c r="DR911" s="5"/>
      <c r="DS911" s="5"/>
      <c r="DT911" s="5"/>
      <c r="DU911" s="5"/>
      <c r="DV911" s="5"/>
      <c r="DW911" s="5"/>
      <c r="DX911" s="5"/>
      <c r="DY911" s="5"/>
      <c r="DZ911" s="5"/>
      <c r="EA911" s="5"/>
      <c r="EB911" s="5"/>
      <c r="EC911" s="5"/>
      <c r="ED911" s="5"/>
      <c r="EE911" s="5"/>
      <c r="EF911" s="5"/>
      <c r="EG911" s="5"/>
      <c r="EH911" s="5"/>
      <c r="EI911" s="5"/>
      <c r="EJ911" s="5"/>
      <c r="EK911" s="5"/>
      <c r="EL911" s="5"/>
      <c r="EM911" s="5"/>
      <c r="EN911" s="5"/>
      <c r="EO911" s="5"/>
      <c r="EP911" s="5"/>
      <c r="EQ911" s="5"/>
      <c r="ER911" s="5"/>
      <c r="ES911" s="5"/>
      <c r="ET911" s="5"/>
      <c r="EU911" s="5"/>
      <c r="EV911" s="5"/>
      <c r="EW911" s="5"/>
      <c r="EX911" s="5"/>
      <c r="EY911" s="5"/>
      <c r="EZ911" s="5"/>
      <c r="FA911" s="5"/>
      <c r="FB911" s="5"/>
      <c r="FC911" s="5"/>
    </row>
    <row r="912" spans="1:159" ht="45" customHeight="1">
      <c r="A912" s="80">
        <v>10688</v>
      </c>
      <c r="B912" s="5" t="s">
        <v>3218</v>
      </c>
      <c r="C912" s="5" t="s">
        <v>3218</v>
      </c>
      <c r="D912" s="5" t="s">
        <v>321</v>
      </c>
      <c r="E912" s="5" t="s">
        <v>322</v>
      </c>
      <c r="F912" s="5" t="s">
        <v>323</v>
      </c>
      <c r="G912" s="80" t="s">
        <v>3175</v>
      </c>
      <c r="H912" s="7" t="s">
        <v>324</v>
      </c>
      <c r="I912" s="7" t="s">
        <v>645</v>
      </c>
      <c r="J912" s="8"/>
      <c r="K912" s="41">
        <v>5010700</v>
      </c>
      <c r="L912" s="41">
        <f>K912*(1.04^28)</f>
        <v>15025602.721426597</v>
      </c>
      <c r="M912" s="5" t="s">
        <v>3483</v>
      </c>
      <c r="N912" s="5"/>
      <c r="O912" s="5" t="s">
        <v>304</v>
      </c>
      <c r="P912" s="5" t="s">
        <v>386</v>
      </c>
      <c r="Q912" s="5"/>
      <c r="R912" s="5" t="s">
        <v>3314</v>
      </c>
      <c r="S912" s="5" t="s">
        <v>3347</v>
      </c>
      <c r="T912" s="105"/>
      <c r="U912" s="105" t="s">
        <v>3254</v>
      </c>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c r="CV912" s="5"/>
      <c r="CW912" s="5"/>
      <c r="CX912" s="5"/>
      <c r="CY912" s="5"/>
      <c r="CZ912" s="5"/>
      <c r="DA912" s="5"/>
      <c r="DB912" s="5"/>
      <c r="DC912" s="5"/>
      <c r="DD912" s="5"/>
      <c r="DE912" s="5"/>
      <c r="DF912" s="5"/>
      <c r="DG912" s="5"/>
      <c r="DH912" s="5"/>
      <c r="DI912" s="5"/>
      <c r="DJ912" s="5"/>
      <c r="DK912" s="5"/>
      <c r="DL912" s="5"/>
      <c r="DM912" s="5"/>
      <c r="DN912" s="5"/>
      <c r="DO912" s="5"/>
      <c r="DP912" s="5"/>
      <c r="DQ912" s="5"/>
      <c r="DR912" s="5"/>
      <c r="DS912" s="5"/>
      <c r="DT912" s="5"/>
      <c r="DU912" s="5"/>
      <c r="DV912" s="5"/>
      <c r="DW912" s="5"/>
      <c r="DX912" s="5"/>
      <c r="DY912" s="5"/>
      <c r="DZ912" s="5"/>
      <c r="EA912" s="5"/>
      <c r="EB912" s="5"/>
      <c r="EC912" s="5"/>
      <c r="ED912" s="5"/>
      <c r="EE912" s="5"/>
      <c r="EF912" s="5"/>
      <c r="EG912" s="5"/>
      <c r="EH912" s="5"/>
      <c r="EI912" s="5"/>
      <c r="EJ912" s="5"/>
      <c r="EK912" s="5"/>
      <c r="EL912" s="5"/>
      <c r="EM912" s="5"/>
      <c r="EN912" s="5"/>
      <c r="EO912" s="5"/>
      <c r="EP912" s="5"/>
      <c r="EQ912" s="5"/>
      <c r="ER912" s="5"/>
      <c r="ES912" s="5"/>
      <c r="ET912" s="5"/>
      <c r="EU912" s="5"/>
      <c r="EV912" s="5"/>
      <c r="EW912" s="5"/>
      <c r="EX912" s="5"/>
      <c r="EY912" s="5"/>
      <c r="EZ912" s="5"/>
      <c r="FA912" s="5"/>
      <c r="FB912" s="5"/>
      <c r="FC912" s="5"/>
    </row>
    <row r="913" spans="1:159" ht="45" customHeight="1">
      <c r="A913" s="80">
        <v>10689</v>
      </c>
      <c r="B913" s="5" t="s">
        <v>3218</v>
      </c>
      <c r="C913" s="5" t="s">
        <v>3218</v>
      </c>
      <c r="D913" s="5" t="s">
        <v>554</v>
      </c>
      <c r="E913" s="5"/>
      <c r="F913" s="5"/>
      <c r="G913" s="5" t="s">
        <v>3175</v>
      </c>
      <c r="H913" s="7" t="s">
        <v>555</v>
      </c>
      <c r="I913" s="7" t="s">
        <v>556</v>
      </c>
      <c r="J913" s="7"/>
      <c r="K913" s="41">
        <v>6667000</v>
      </c>
      <c r="L913" s="41">
        <f>K913*(1.04^10)</f>
        <v>9868788.647550603</v>
      </c>
      <c r="M913" s="5" t="s">
        <v>3481</v>
      </c>
      <c r="N913" s="5"/>
      <c r="O913" s="5" t="s">
        <v>3277</v>
      </c>
      <c r="P913" s="5" t="s">
        <v>386</v>
      </c>
      <c r="Q913" s="5"/>
      <c r="R913" s="5" t="s">
        <v>3314</v>
      </c>
      <c r="S913" s="5" t="s">
        <v>3347</v>
      </c>
      <c r="T913" s="105" t="s">
        <v>3254</v>
      </c>
      <c r="U913" s="10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CO913" s="5"/>
      <c r="CP913" s="5"/>
      <c r="CQ913" s="5"/>
      <c r="CR913" s="5"/>
      <c r="CS913" s="5"/>
      <c r="CT913" s="5"/>
      <c r="CU913" s="5"/>
      <c r="CV913" s="5"/>
      <c r="CW913" s="5"/>
      <c r="CX913" s="5"/>
      <c r="CY913" s="5"/>
      <c r="CZ913" s="5"/>
      <c r="DA913" s="5"/>
      <c r="DB913" s="5"/>
      <c r="DC913" s="5"/>
      <c r="DD913" s="5"/>
      <c r="DE913" s="5"/>
      <c r="DF913" s="5"/>
      <c r="DG913" s="5"/>
      <c r="DH913" s="5"/>
      <c r="DI913" s="5"/>
      <c r="DJ913" s="5"/>
      <c r="DK913" s="5"/>
      <c r="DL913" s="5"/>
      <c r="DM913" s="5"/>
      <c r="DN913" s="5"/>
      <c r="DO913" s="5"/>
      <c r="DP913" s="5"/>
      <c r="DQ913" s="5"/>
      <c r="DR913" s="5"/>
      <c r="DS913" s="5"/>
      <c r="DT913" s="5"/>
      <c r="DU913" s="5"/>
      <c r="DV913" s="5"/>
      <c r="DW913" s="5"/>
      <c r="DX913" s="5"/>
      <c r="DY913" s="5"/>
      <c r="DZ913" s="5"/>
      <c r="EA913" s="5"/>
      <c r="EB913" s="5"/>
      <c r="EC913" s="5"/>
      <c r="ED913" s="5"/>
      <c r="EE913" s="5"/>
      <c r="EF913" s="5"/>
      <c r="EG913" s="5"/>
      <c r="EH913" s="5"/>
      <c r="EI913" s="5"/>
      <c r="EJ913" s="5"/>
      <c r="EK913" s="5"/>
      <c r="EL913" s="5"/>
      <c r="EM913" s="5"/>
      <c r="EN913" s="5"/>
      <c r="EO913" s="5"/>
      <c r="EP913" s="5"/>
      <c r="EQ913" s="5"/>
      <c r="ER913" s="5"/>
      <c r="ES913" s="5"/>
      <c r="ET913" s="5"/>
      <c r="EU913" s="5"/>
      <c r="EV913" s="5"/>
      <c r="EW913" s="5"/>
      <c r="EX913" s="5"/>
      <c r="EY913" s="5"/>
      <c r="EZ913" s="5"/>
      <c r="FA913" s="5"/>
      <c r="FB913" s="5"/>
      <c r="FC913" s="5"/>
    </row>
    <row r="914" spans="1:23" ht="45" customHeight="1">
      <c r="A914" s="80">
        <v>10696</v>
      </c>
      <c r="B914" s="5" t="s">
        <v>3218</v>
      </c>
      <c r="C914" s="5" t="s">
        <v>3218</v>
      </c>
      <c r="D914" s="5" t="s">
        <v>557</v>
      </c>
      <c r="E914" s="5"/>
      <c r="F914" s="5"/>
      <c r="G914" s="80" t="s">
        <v>3285</v>
      </c>
      <c r="H914" s="7" t="s">
        <v>558</v>
      </c>
      <c r="I914" s="7" t="s">
        <v>559</v>
      </c>
      <c r="J914" s="7"/>
      <c r="K914" s="41">
        <v>1590600</v>
      </c>
      <c r="L914" s="41">
        <f>K914*(1.04^18)</f>
        <v>3222263.7493610946</v>
      </c>
      <c r="M914" s="5" t="s">
        <v>3482</v>
      </c>
      <c r="N914" s="5"/>
      <c r="O914" s="5" t="s">
        <v>3089</v>
      </c>
      <c r="P914" s="5" t="s">
        <v>386</v>
      </c>
      <c r="Q914" s="5"/>
      <c r="R914" s="5" t="s">
        <v>3347</v>
      </c>
      <c r="S914" s="5"/>
      <c r="T914" s="105"/>
      <c r="U914" s="105" t="s">
        <v>3254</v>
      </c>
      <c r="V914" s="5"/>
      <c r="W914" s="5"/>
    </row>
    <row r="915" spans="1:159" ht="45" customHeight="1">
      <c r="A915" s="80">
        <v>10697</v>
      </c>
      <c r="B915" s="5" t="s">
        <v>3218</v>
      </c>
      <c r="C915" s="5" t="s">
        <v>3218</v>
      </c>
      <c r="D915" s="5" t="s">
        <v>94</v>
      </c>
      <c r="E915" s="5"/>
      <c r="F915" s="5"/>
      <c r="G915" s="80" t="s">
        <v>3285</v>
      </c>
      <c r="H915" s="7" t="s">
        <v>558</v>
      </c>
      <c r="I915" s="7" t="s">
        <v>95</v>
      </c>
      <c r="J915" s="7"/>
      <c r="K915" s="77">
        <v>3026000</v>
      </c>
      <c r="L915" s="41">
        <f>K915*(1.04^18)</f>
        <v>6130120.775535441</v>
      </c>
      <c r="M915" s="5" t="s">
        <v>3482</v>
      </c>
      <c r="N915" s="5"/>
      <c r="O915" s="5" t="s">
        <v>3418</v>
      </c>
      <c r="P915" s="5" t="s">
        <v>386</v>
      </c>
      <c r="Q915" s="5"/>
      <c r="R915" s="5" t="s">
        <v>3347</v>
      </c>
      <c r="S915" s="5"/>
      <c r="T915" s="105"/>
      <c r="U915" s="10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5"/>
      <c r="CK915" s="5"/>
      <c r="CL915" s="5"/>
      <c r="CM915" s="5"/>
      <c r="CN915" s="5"/>
      <c r="CO915" s="5"/>
      <c r="CP915" s="5"/>
      <c r="CQ915" s="5"/>
      <c r="CR915" s="5"/>
      <c r="CS915" s="5"/>
      <c r="CT915" s="5"/>
      <c r="CU915" s="5"/>
      <c r="CV915" s="5"/>
      <c r="CW915" s="5"/>
      <c r="CX915" s="5"/>
      <c r="CY915" s="5"/>
      <c r="CZ915" s="5"/>
      <c r="DA915" s="5"/>
      <c r="DB915" s="5"/>
      <c r="DC915" s="5"/>
      <c r="DD915" s="5"/>
      <c r="DE915" s="5"/>
      <c r="DF915" s="5"/>
      <c r="DG915" s="5"/>
      <c r="DH915" s="5"/>
      <c r="DI915" s="5"/>
      <c r="DJ915" s="5"/>
      <c r="DK915" s="5"/>
      <c r="DL915" s="5"/>
      <c r="DM915" s="5"/>
      <c r="DN915" s="5"/>
      <c r="DO915" s="5"/>
      <c r="DP915" s="5"/>
      <c r="DQ915" s="5"/>
      <c r="DR915" s="5"/>
      <c r="DS915" s="5"/>
      <c r="DT915" s="5"/>
      <c r="DU915" s="5"/>
      <c r="DV915" s="5"/>
      <c r="DW915" s="5"/>
      <c r="DX915" s="5"/>
      <c r="DY915" s="5"/>
      <c r="DZ915" s="5"/>
      <c r="EA915" s="5"/>
      <c r="EB915" s="5"/>
      <c r="EC915" s="5"/>
      <c r="ED915" s="5"/>
      <c r="EE915" s="5"/>
      <c r="EF915" s="5"/>
      <c r="EG915" s="5"/>
      <c r="EH915" s="5"/>
      <c r="EI915" s="5"/>
      <c r="EJ915" s="5"/>
      <c r="EK915" s="5"/>
      <c r="EL915" s="5"/>
      <c r="EM915" s="5"/>
      <c r="EN915" s="5"/>
      <c r="EO915" s="5"/>
      <c r="EP915" s="5"/>
      <c r="EQ915" s="5"/>
      <c r="ER915" s="5"/>
      <c r="ES915" s="5"/>
      <c r="ET915" s="5"/>
      <c r="EU915" s="5"/>
      <c r="EV915" s="5"/>
      <c r="EW915" s="5"/>
      <c r="EX915" s="5"/>
      <c r="EY915" s="5"/>
      <c r="EZ915" s="5"/>
      <c r="FA915" s="5"/>
      <c r="FB915" s="5"/>
      <c r="FC915" s="5"/>
    </row>
    <row r="916" spans="1:21" ht="45" customHeight="1">
      <c r="A916" s="80">
        <v>10698</v>
      </c>
      <c r="B916" s="5" t="s">
        <v>3218</v>
      </c>
      <c r="C916" s="5" t="s">
        <v>3218</v>
      </c>
      <c r="D916" s="5" t="s">
        <v>329</v>
      </c>
      <c r="E916" s="5" t="s">
        <v>330</v>
      </c>
      <c r="F916" s="5" t="s">
        <v>331</v>
      </c>
      <c r="G916" s="5" t="s">
        <v>3171</v>
      </c>
      <c r="H916" s="7" t="s">
        <v>332</v>
      </c>
      <c r="I916" s="7" t="s">
        <v>333</v>
      </c>
      <c r="J916" s="8"/>
      <c r="K916" s="41">
        <v>8316000</v>
      </c>
      <c r="L916" s="41">
        <f>K916*(1.04^28)</f>
        <v>24937216.802319754</v>
      </c>
      <c r="M916" s="5" t="s">
        <v>3483</v>
      </c>
      <c r="N916" s="5"/>
      <c r="O916" s="5" t="s">
        <v>305</v>
      </c>
      <c r="P916" s="5" t="s">
        <v>386</v>
      </c>
      <c r="Q916" s="5"/>
      <c r="R916" s="5" t="s">
        <v>3314</v>
      </c>
      <c r="S916" s="5" t="s">
        <v>3347</v>
      </c>
      <c r="T916" s="105"/>
      <c r="U916" s="105"/>
    </row>
    <row r="917" spans="1:21" ht="45" customHeight="1">
      <c r="A917" s="80">
        <v>10706</v>
      </c>
      <c r="B917" s="5" t="s">
        <v>3218</v>
      </c>
      <c r="C917" s="5" t="s">
        <v>3229</v>
      </c>
      <c r="D917" s="5" t="s">
        <v>314</v>
      </c>
      <c r="E917" s="5" t="s">
        <v>315</v>
      </c>
      <c r="F917" s="5" t="s">
        <v>316</v>
      </c>
      <c r="G917" s="5" t="s">
        <v>3173</v>
      </c>
      <c r="H917" s="7" t="s">
        <v>632</v>
      </c>
      <c r="I917" s="7" t="s">
        <v>317</v>
      </c>
      <c r="J917" s="8"/>
      <c r="K917" s="41">
        <v>1090000</v>
      </c>
      <c r="L917" s="41">
        <f>K917*(1.04^18)</f>
        <v>2208140.001762601</v>
      </c>
      <c r="M917" s="5" t="s">
        <v>3482</v>
      </c>
      <c r="N917" s="5"/>
      <c r="O917" s="5" t="s">
        <v>2498</v>
      </c>
      <c r="P917" s="5" t="s">
        <v>386</v>
      </c>
      <c r="Q917" s="5"/>
      <c r="R917" s="5" t="s">
        <v>3347</v>
      </c>
      <c r="S917" s="5" t="s">
        <v>3258</v>
      </c>
      <c r="T917" s="105" t="s">
        <v>3254</v>
      </c>
      <c r="U917" s="105"/>
    </row>
    <row r="918" spans="1:21" ht="45" customHeight="1">
      <c r="A918" s="80">
        <v>10707</v>
      </c>
      <c r="B918" s="5" t="s">
        <v>3218</v>
      </c>
      <c r="C918" s="5" t="s">
        <v>3229</v>
      </c>
      <c r="D918" s="5" t="s">
        <v>338</v>
      </c>
      <c r="E918" s="5" t="s">
        <v>617</v>
      </c>
      <c r="F918" s="5" t="s">
        <v>601</v>
      </c>
      <c r="G918" s="5" t="s">
        <v>3173</v>
      </c>
      <c r="H918" s="7" t="s">
        <v>851</v>
      </c>
      <c r="I918" s="7" t="s">
        <v>339</v>
      </c>
      <c r="J918" s="8"/>
      <c r="K918" s="41">
        <v>13300000</v>
      </c>
      <c r="L918" s="41">
        <f>K918*(1.04^28)</f>
        <v>39882754.14512418</v>
      </c>
      <c r="M918" s="5" t="s">
        <v>3483</v>
      </c>
      <c r="N918" s="5"/>
      <c r="O918" s="5" t="s">
        <v>2498</v>
      </c>
      <c r="P918" s="5" t="s">
        <v>386</v>
      </c>
      <c r="Q918" s="5"/>
      <c r="R918" s="5" t="s">
        <v>3347</v>
      </c>
      <c r="S918" s="5" t="s">
        <v>3258</v>
      </c>
      <c r="T918" s="105"/>
      <c r="U918" s="105"/>
    </row>
    <row r="919" spans="1:23" ht="45" customHeight="1">
      <c r="A919" s="80">
        <v>10710</v>
      </c>
      <c r="B919" s="5" t="s">
        <v>3221</v>
      </c>
      <c r="C919" s="5" t="s">
        <v>3221</v>
      </c>
      <c r="D919" s="5" t="s">
        <v>440</v>
      </c>
      <c r="E919" s="5" t="s">
        <v>431</v>
      </c>
      <c r="F919" s="5" t="s">
        <v>3285</v>
      </c>
      <c r="G919" s="5" t="s">
        <v>3175</v>
      </c>
      <c r="H919" s="7" t="s">
        <v>433</v>
      </c>
      <c r="I919" s="7" t="s">
        <v>475</v>
      </c>
      <c r="J919" s="7"/>
      <c r="K919" s="41">
        <v>5600000</v>
      </c>
      <c r="L919" s="41">
        <f aca="true" t="shared" si="39" ref="L919:L924">K919*(1.04^18)</f>
        <v>11344572.486119784</v>
      </c>
      <c r="M919" s="5" t="s">
        <v>3482</v>
      </c>
      <c r="N919" s="5"/>
      <c r="O919" s="5" t="s">
        <v>3310</v>
      </c>
      <c r="P919" s="5" t="s">
        <v>386</v>
      </c>
      <c r="Q919" s="5"/>
      <c r="R919" s="5" t="s">
        <v>3314</v>
      </c>
      <c r="S919" s="5" t="s">
        <v>3193</v>
      </c>
      <c r="T919" s="105"/>
      <c r="U919" s="105"/>
      <c r="V919" s="5"/>
      <c r="W919" s="5"/>
    </row>
    <row r="920" spans="1:159" ht="45" customHeight="1">
      <c r="A920" s="80">
        <v>10711</v>
      </c>
      <c r="B920" s="5" t="s">
        <v>3221</v>
      </c>
      <c r="C920" s="5" t="s">
        <v>3221</v>
      </c>
      <c r="D920" s="5" t="s">
        <v>432</v>
      </c>
      <c r="E920" s="5" t="s">
        <v>476</v>
      </c>
      <c r="F920" s="5" t="s">
        <v>3285</v>
      </c>
      <c r="G920" s="5" t="s">
        <v>3175</v>
      </c>
      <c r="H920" s="7" t="s">
        <v>2755</v>
      </c>
      <c r="I920" s="7" t="s">
        <v>988</v>
      </c>
      <c r="J920" s="7"/>
      <c r="K920" s="41">
        <v>307000</v>
      </c>
      <c r="L920" s="41">
        <f t="shared" si="39"/>
        <v>621925.6702212096</v>
      </c>
      <c r="M920" s="5" t="s">
        <v>3482</v>
      </c>
      <c r="N920" s="5"/>
      <c r="O920" s="5" t="s">
        <v>305</v>
      </c>
      <c r="P920" s="5" t="s">
        <v>386</v>
      </c>
      <c r="Q920" s="5"/>
      <c r="R920" s="5" t="s">
        <v>3314</v>
      </c>
      <c r="S920" s="5" t="s">
        <v>3193</v>
      </c>
      <c r="T920" s="105"/>
      <c r="U920" s="10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5"/>
      <c r="BV920" s="5"/>
      <c r="BW920" s="5"/>
      <c r="BX920" s="5"/>
      <c r="BY920" s="5"/>
      <c r="BZ920" s="5"/>
      <c r="CA920" s="5"/>
      <c r="CB920" s="5"/>
      <c r="CC920" s="5"/>
      <c r="CD920" s="5"/>
      <c r="CE920" s="5"/>
      <c r="CF920" s="5"/>
      <c r="CG920" s="5"/>
      <c r="CH920" s="5"/>
      <c r="CI920" s="5"/>
      <c r="CJ920" s="5"/>
      <c r="CK920" s="5"/>
      <c r="CL920" s="5"/>
      <c r="CM920" s="5"/>
      <c r="CN920" s="5"/>
      <c r="CO920" s="5"/>
      <c r="CP920" s="5"/>
      <c r="CQ920" s="5"/>
      <c r="CR920" s="5"/>
      <c r="CS920" s="5"/>
      <c r="CT920" s="5"/>
      <c r="CU920" s="5"/>
      <c r="CV920" s="5"/>
      <c r="CW920" s="5"/>
      <c r="CX920" s="5"/>
      <c r="CY920" s="5"/>
      <c r="CZ920" s="5"/>
      <c r="DA920" s="5"/>
      <c r="DB920" s="5"/>
      <c r="DC920" s="5"/>
      <c r="DD920" s="5"/>
      <c r="DE920" s="5"/>
      <c r="DF920" s="5"/>
      <c r="DG920" s="5"/>
      <c r="DH920" s="5"/>
      <c r="DI920" s="5"/>
      <c r="DJ920" s="5"/>
      <c r="DK920" s="5"/>
      <c r="DL920" s="5"/>
      <c r="DM920" s="5"/>
      <c r="DN920" s="5"/>
      <c r="DO920" s="5"/>
      <c r="DP920" s="5"/>
      <c r="DQ920" s="5"/>
      <c r="DR920" s="5"/>
      <c r="DS920" s="5"/>
      <c r="DT920" s="5"/>
      <c r="DU920" s="5"/>
      <c r="DV920" s="5"/>
      <c r="DW920" s="5"/>
      <c r="DX920" s="5"/>
      <c r="DY920" s="5"/>
      <c r="DZ920" s="5"/>
      <c r="EA920" s="5"/>
      <c r="EB920" s="5"/>
      <c r="EC920" s="5"/>
      <c r="ED920" s="5"/>
      <c r="EE920" s="5"/>
      <c r="EF920" s="5"/>
      <c r="EG920" s="5"/>
      <c r="EH920" s="5"/>
      <c r="EI920" s="5"/>
      <c r="EJ920" s="5"/>
      <c r="EK920" s="5"/>
      <c r="EL920" s="5"/>
      <c r="EM920" s="5"/>
      <c r="EN920" s="5"/>
      <c r="EO920" s="5"/>
      <c r="EP920" s="5"/>
      <c r="EQ920" s="5"/>
      <c r="ER920" s="5"/>
      <c r="ES920" s="5"/>
      <c r="ET920" s="5"/>
      <c r="EU920" s="5"/>
      <c r="EV920" s="5"/>
      <c r="EW920" s="5"/>
      <c r="EX920" s="5"/>
      <c r="EY920" s="5"/>
      <c r="EZ920" s="5"/>
      <c r="FA920" s="5"/>
      <c r="FB920" s="5"/>
      <c r="FC920" s="5"/>
    </row>
    <row r="921" spans="1:159" ht="45" customHeight="1">
      <c r="A921" s="80">
        <v>10712</v>
      </c>
      <c r="B921" s="5" t="s">
        <v>3221</v>
      </c>
      <c r="C921" s="5" t="s">
        <v>3221</v>
      </c>
      <c r="D921" s="5" t="s">
        <v>442</v>
      </c>
      <c r="E921" s="5" t="s">
        <v>518</v>
      </c>
      <c r="F921" s="5" t="s">
        <v>477</v>
      </c>
      <c r="G921" s="5" t="s">
        <v>3171</v>
      </c>
      <c r="H921" s="7" t="s">
        <v>2755</v>
      </c>
      <c r="I921" s="7" t="s">
        <v>478</v>
      </c>
      <c r="J921" s="7"/>
      <c r="K921" s="41">
        <v>12300000</v>
      </c>
      <c r="L921" s="41">
        <f t="shared" si="39"/>
        <v>24917543.139155958</v>
      </c>
      <c r="M921" s="5" t="s">
        <v>3482</v>
      </c>
      <c r="N921" s="5"/>
      <c r="O921" s="5" t="s">
        <v>3089</v>
      </c>
      <c r="P921" s="5" t="s">
        <v>385</v>
      </c>
      <c r="Q921" s="5"/>
      <c r="R921" s="5" t="s">
        <v>3314</v>
      </c>
      <c r="S921" s="5" t="s">
        <v>3193</v>
      </c>
      <c r="T921" s="105"/>
      <c r="U921" s="10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5"/>
      <c r="CK921" s="5"/>
      <c r="CL921" s="5"/>
      <c r="CM921" s="5"/>
      <c r="CN921" s="5"/>
      <c r="CO921" s="5"/>
      <c r="CP921" s="5"/>
      <c r="CQ921" s="5"/>
      <c r="CR921" s="5"/>
      <c r="CS921" s="5"/>
      <c r="CT921" s="5"/>
      <c r="CU921" s="5"/>
      <c r="CV921" s="5"/>
      <c r="CW921" s="5"/>
      <c r="CX921" s="5"/>
      <c r="CY921" s="5"/>
      <c r="CZ921" s="5"/>
      <c r="DA921" s="5"/>
      <c r="DB921" s="5"/>
      <c r="DC921" s="5"/>
      <c r="DD921" s="5"/>
      <c r="DE921" s="5"/>
      <c r="DF921" s="5"/>
      <c r="DG921" s="5"/>
      <c r="DH921" s="5"/>
      <c r="DI921" s="5"/>
      <c r="DJ921" s="5"/>
      <c r="DK921" s="5"/>
      <c r="DL921" s="5"/>
      <c r="DM921" s="5"/>
      <c r="DN921" s="5"/>
      <c r="DO921" s="5"/>
      <c r="DP921" s="5"/>
      <c r="DQ921" s="5"/>
      <c r="DR921" s="5"/>
      <c r="DS921" s="5"/>
      <c r="DT921" s="5"/>
      <c r="DU921" s="5"/>
      <c r="DV921" s="5"/>
      <c r="DW921" s="5"/>
      <c r="DX921" s="5"/>
      <c r="DY921" s="5"/>
      <c r="DZ921" s="5"/>
      <c r="EA921" s="5"/>
      <c r="EB921" s="5"/>
      <c r="EC921" s="5"/>
      <c r="ED921" s="5"/>
      <c r="EE921" s="5"/>
      <c r="EF921" s="5"/>
      <c r="EG921" s="5"/>
      <c r="EH921" s="5"/>
      <c r="EI921" s="5"/>
      <c r="EJ921" s="5"/>
      <c r="EK921" s="5"/>
      <c r="EL921" s="5"/>
      <c r="EM921" s="5"/>
      <c r="EN921" s="5"/>
      <c r="EO921" s="5"/>
      <c r="EP921" s="5"/>
      <c r="EQ921" s="5"/>
      <c r="ER921" s="5"/>
      <c r="ES921" s="5"/>
      <c r="ET921" s="5"/>
      <c r="EU921" s="5"/>
      <c r="EV921" s="5"/>
      <c r="EW921" s="5"/>
      <c r="EX921" s="5"/>
      <c r="EY921" s="5"/>
      <c r="EZ921" s="5"/>
      <c r="FA921" s="5"/>
      <c r="FB921" s="5"/>
      <c r="FC921" s="5"/>
    </row>
    <row r="922" spans="1:21" ht="45" customHeight="1">
      <c r="A922" s="80">
        <v>10713</v>
      </c>
      <c r="B922" s="5" t="s">
        <v>3221</v>
      </c>
      <c r="C922" s="5" t="s">
        <v>3221</v>
      </c>
      <c r="D922" s="5" t="s">
        <v>479</v>
      </c>
      <c r="E922" s="5" t="s">
        <v>480</v>
      </c>
      <c r="F922" s="5" t="s">
        <v>644</v>
      </c>
      <c r="G922" s="5" t="s">
        <v>3175</v>
      </c>
      <c r="H922" s="7" t="s">
        <v>3086</v>
      </c>
      <c r="I922" s="7" t="s">
        <v>481</v>
      </c>
      <c r="J922" s="7"/>
      <c r="K922" s="41">
        <v>9070000</v>
      </c>
      <c r="L922" s="41">
        <f t="shared" si="39"/>
        <v>18374155.794483293</v>
      </c>
      <c r="M922" s="5" t="s">
        <v>3482</v>
      </c>
      <c r="N922" s="5"/>
      <c r="O922" s="5" t="s">
        <v>369</v>
      </c>
      <c r="P922" s="5" t="s">
        <v>386</v>
      </c>
      <c r="Q922" s="5"/>
      <c r="R922" s="5" t="s">
        <v>3314</v>
      </c>
      <c r="S922" s="5" t="s">
        <v>3193</v>
      </c>
      <c r="T922" s="105"/>
      <c r="U922" s="105"/>
    </row>
    <row r="923" spans="1:21" ht="45" customHeight="1">
      <c r="A923" s="80">
        <v>10717</v>
      </c>
      <c r="B923" s="5" t="s">
        <v>3221</v>
      </c>
      <c r="C923" s="5" t="s">
        <v>3221</v>
      </c>
      <c r="D923" s="5" t="s">
        <v>440</v>
      </c>
      <c r="E923" s="5" t="s">
        <v>482</v>
      </c>
      <c r="F923" s="5" t="s">
        <v>443</v>
      </c>
      <c r="G923" s="5" t="s">
        <v>3175</v>
      </c>
      <c r="H923" s="7" t="s">
        <v>438</v>
      </c>
      <c r="I923" s="7" t="s">
        <v>393</v>
      </c>
      <c r="J923" s="7"/>
      <c r="K923" s="41">
        <v>13000000</v>
      </c>
      <c r="L923" s="41">
        <f t="shared" si="39"/>
        <v>26335614.69992093</v>
      </c>
      <c r="M923" s="5" t="s">
        <v>3482</v>
      </c>
      <c r="N923" s="5"/>
      <c r="O923" s="5" t="s">
        <v>369</v>
      </c>
      <c r="P923" s="5" t="s">
        <v>386</v>
      </c>
      <c r="Q923" s="5"/>
      <c r="R923" s="5" t="s">
        <v>3314</v>
      </c>
      <c r="S923" s="5" t="s">
        <v>3193</v>
      </c>
      <c r="T923" s="105"/>
      <c r="U923" s="105"/>
    </row>
    <row r="924" spans="1:21" ht="45" customHeight="1">
      <c r="A924" s="80">
        <v>10719</v>
      </c>
      <c r="B924" s="5" t="s">
        <v>3221</v>
      </c>
      <c r="C924" s="5" t="s">
        <v>3221</v>
      </c>
      <c r="D924" s="5" t="s">
        <v>334</v>
      </c>
      <c r="E924" s="5" t="s">
        <v>456</v>
      </c>
      <c r="F924" s="5" t="s">
        <v>335</v>
      </c>
      <c r="G924" s="5" t="s">
        <v>3175</v>
      </c>
      <c r="H924" s="7" t="s">
        <v>438</v>
      </c>
      <c r="I924" s="7" t="s">
        <v>336</v>
      </c>
      <c r="J924" s="5"/>
      <c r="K924" s="41">
        <v>10400000</v>
      </c>
      <c r="L924" s="41">
        <f t="shared" si="39"/>
        <v>21068491.759936742</v>
      </c>
      <c r="M924" s="5" t="s">
        <v>3482</v>
      </c>
      <c r="N924" s="5"/>
      <c r="O924" s="5" t="s">
        <v>369</v>
      </c>
      <c r="P924" s="5" t="s">
        <v>386</v>
      </c>
      <c r="Q924" s="5"/>
      <c r="R924" s="5" t="s">
        <v>3193</v>
      </c>
      <c r="S924" s="5" t="s">
        <v>3314</v>
      </c>
      <c r="T924" s="105"/>
      <c r="U924" s="105"/>
    </row>
    <row r="925" spans="1:21" ht="45" customHeight="1">
      <c r="A925" s="80">
        <v>10723</v>
      </c>
      <c r="B925" s="5" t="s">
        <v>3221</v>
      </c>
      <c r="C925" s="5" t="s">
        <v>3229</v>
      </c>
      <c r="D925" s="5" t="s">
        <v>482</v>
      </c>
      <c r="E925" s="5" t="s">
        <v>440</v>
      </c>
      <c r="F925" s="5" t="s">
        <v>340</v>
      </c>
      <c r="G925" s="5" t="s">
        <v>3170</v>
      </c>
      <c r="H925" s="7" t="s">
        <v>2755</v>
      </c>
      <c r="I925" s="7" t="s">
        <v>341</v>
      </c>
      <c r="J925" s="5"/>
      <c r="K925" s="41">
        <v>14400000</v>
      </c>
      <c r="L925" s="41">
        <f>K925*(1.04^28)</f>
        <v>43181327.796224676</v>
      </c>
      <c r="M925" s="5" t="s">
        <v>3483</v>
      </c>
      <c r="N925" s="5"/>
      <c r="O925" s="5" t="s">
        <v>2498</v>
      </c>
      <c r="P925" s="5" t="s">
        <v>385</v>
      </c>
      <c r="Q925" s="5"/>
      <c r="R925" s="5" t="s">
        <v>3314</v>
      </c>
      <c r="S925" s="5"/>
      <c r="T925" s="105" t="s">
        <v>3254</v>
      </c>
      <c r="U925" s="105" t="s">
        <v>3254</v>
      </c>
    </row>
    <row r="926" spans="1:21" ht="45" customHeight="1">
      <c r="A926" s="80">
        <v>10726</v>
      </c>
      <c r="B926" s="5" t="s">
        <v>3221</v>
      </c>
      <c r="C926" s="5" t="s">
        <v>3221</v>
      </c>
      <c r="D926" s="5" t="s">
        <v>517</v>
      </c>
      <c r="E926" s="5" t="s">
        <v>518</v>
      </c>
      <c r="F926" s="5" t="s">
        <v>447</v>
      </c>
      <c r="G926" s="5" t="s">
        <v>3175</v>
      </c>
      <c r="H926" s="7" t="s">
        <v>2755</v>
      </c>
      <c r="I926" s="7" t="s">
        <v>273</v>
      </c>
      <c r="J926" s="5"/>
      <c r="K926" s="41">
        <v>40000000</v>
      </c>
      <c r="L926" s="41">
        <f>K926*(1.04^28)</f>
        <v>119948132.76729077</v>
      </c>
      <c r="M926" s="5" t="s">
        <v>3483</v>
      </c>
      <c r="N926" s="5"/>
      <c r="O926" s="5" t="s">
        <v>226</v>
      </c>
      <c r="P926" s="5" t="s">
        <v>385</v>
      </c>
      <c r="Q926" s="5"/>
      <c r="R926" s="5" t="s">
        <v>3314</v>
      </c>
      <c r="S926" s="5"/>
      <c r="T926" s="105" t="s">
        <v>3254</v>
      </c>
      <c r="U926" s="105"/>
    </row>
    <row r="927" spans="1:21" ht="45" customHeight="1">
      <c r="A927" s="80">
        <v>10727</v>
      </c>
      <c r="B927" s="5" t="s">
        <v>3221</v>
      </c>
      <c r="C927" s="5" t="s">
        <v>3221</v>
      </c>
      <c r="D927" s="5" t="s">
        <v>271</v>
      </c>
      <c r="E927" s="5" t="s">
        <v>3221</v>
      </c>
      <c r="F927" s="5" t="s">
        <v>443</v>
      </c>
      <c r="G927" s="5" t="s">
        <v>3175</v>
      </c>
      <c r="H927" s="7" t="s">
        <v>2755</v>
      </c>
      <c r="I927" s="7" t="s">
        <v>272</v>
      </c>
      <c r="J927" s="5"/>
      <c r="K927" s="41">
        <v>36250000</v>
      </c>
      <c r="L927" s="41">
        <f>K927*(1.04^28)</f>
        <v>108702995.32035726</v>
      </c>
      <c r="M927" s="5" t="s">
        <v>3483</v>
      </c>
      <c r="N927" s="5"/>
      <c r="O927" s="5" t="s">
        <v>3089</v>
      </c>
      <c r="P927" s="5" t="s">
        <v>385</v>
      </c>
      <c r="Q927" s="5"/>
      <c r="R927" s="5" t="s">
        <v>3314</v>
      </c>
      <c r="S927" s="5"/>
      <c r="T927" s="105"/>
      <c r="U927" s="105"/>
    </row>
    <row r="928" spans="1:21" ht="45" customHeight="1">
      <c r="A928" s="80">
        <v>10732</v>
      </c>
      <c r="B928" s="5" t="s">
        <v>3221</v>
      </c>
      <c r="C928" s="5" t="s">
        <v>3229</v>
      </c>
      <c r="D928" s="5" t="s">
        <v>442</v>
      </c>
      <c r="E928" s="5" t="s">
        <v>274</v>
      </c>
      <c r="F928" s="5" t="s">
        <v>275</v>
      </c>
      <c r="G928" s="5" t="s">
        <v>3171</v>
      </c>
      <c r="H928" s="7"/>
      <c r="I928" s="7" t="s">
        <v>276</v>
      </c>
      <c r="J928" s="5"/>
      <c r="K928" s="41">
        <v>40050000</v>
      </c>
      <c r="L928" s="41">
        <f>K928*(1.04^18)</f>
        <v>81133951.44091025</v>
      </c>
      <c r="M928" s="5" t="s">
        <v>3482</v>
      </c>
      <c r="N928" s="5"/>
      <c r="O928" s="5" t="s">
        <v>232</v>
      </c>
      <c r="P928" s="5" t="s">
        <v>385</v>
      </c>
      <c r="Q928" s="5"/>
      <c r="R928" s="5" t="s">
        <v>3314</v>
      </c>
      <c r="S928" s="5"/>
      <c r="T928" s="105" t="s">
        <v>3254</v>
      </c>
      <c r="U928" s="105"/>
    </row>
    <row r="929" spans="1:21" ht="45" customHeight="1">
      <c r="A929" s="80">
        <v>10743</v>
      </c>
      <c r="B929" s="5" t="s">
        <v>3221</v>
      </c>
      <c r="C929" s="5" t="s">
        <v>3229</v>
      </c>
      <c r="D929" s="11" t="s">
        <v>692</v>
      </c>
      <c r="E929" s="5" t="s">
        <v>2162</v>
      </c>
      <c r="F929" s="5" t="s">
        <v>2162</v>
      </c>
      <c r="G929" s="5" t="s">
        <v>3170</v>
      </c>
      <c r="H929" s="7" t="s">
        <v>2849</v>
      </c>
      <c r="I929" s="7" t="s">
        <v>337</v>
      </c>
      <c r="J929" s="5"/>
      <c r="K929" s="41">
        <v>10400000</v>
      </c>
      <c r="L929" s="41">
        <f>K929*(1.04^28)</f>
        <v>31186514.519495603</v>
      </c>
      <c r="M929" s="5" t="s">
        <v>3483</v>
      </c>
      <c r="N929" s="5"/>
      <c r="O929" s="5" t="s">
        <v>2498</v>
      </c>
      <c r="P929" s="5" t="s">
        <v>386</v>
      </c>
      <c r="Q929" s="5"/>
      <c r="R929" s="5" t="s">
        <v>3347</v>
      </c>
      <c r="S929" s="5"/>
      <c r="T929" s="105" t="s">
        <v>3254</v>
      </c>
      <c r="U929" s="105"/>
    </row>
    <row r="930" spans="1:21" ht="57" customHeight="1">
      <c r="A930" s="80">
        <v>10750</v>
      </c>
      <c r="B930" s="5" t="s">
        <v>3219</v>
      </c>
      <c r="C930" s="5"/>
      <c r="D930" s="5" t="s">
        <v>571</v>
      </c>
      <c r="E930" s="5" t="s">
        <v>572</v>
      </c>
      <c r="F930" s="5" t="s">
        <v>1215</v>
      </c>
      <c r="G930" s="5" t="s">
        <v>3174</v>
      </c>
      <c r="H930" s="7" t="s">
        <v>563</v>
      </c>
      <c r="I930" s="7" t="s">
        <v>573</v>
      </c>
      <c r="J930" s="7"/>
      <c r="K930" s="41">
        <v>15017000</v>
      </c>
      <c r="L930" s="41">
        <f>K930*(1.04^18)</f>
        <v>30421686.61143943</v>
      </c>
      <c r="M930" s="5" t="s">
        <v>3482</v>
      </c>
      <c r="N930" s="25"/>
      <c r="O930" s="5" t="s">
        <v>3089</v>
      </c>
      <c r="P930" s="5" t="s">
        <v>385</v>
      </c>
      <c r="Q930" s="5"/>
      <c r="R930" s="5" t="s">
        <v>3314</v>
      </c>
      <c r="S930" s="5" t="s">
        <v>3314</v>
      </c>
      <c r="T930" s="105" t="s">
        <v>3254</v>
      </c>
      <c r="U930" s="105"/>
    </row>
    <row r="931" spans="1:21" ht="59.25" customHeight="1">
      <c r="A931" s="80">
        <v>10752</v>
      </c>
      <c r="B931" s="5" t="s">
        <v>3219</v>
      </c>
      <c r="C931" s="5" t="s">
        <v>3219</v>
      </c>
      <c r="D931" s="5" t="s">
        <v>484</v>
      </c>
      <c r="E931" s="5" t="s">
        <v>1266</v>
      </c>
      <c r="F931" s="5" t="s">
        <v>485</v>
      </c>
      <c r="G931" s="5" t="s">
        <v>3174</v>
      </c>
      <c r="H931" s="7" t="s">
        <v>563</v>
      </c>
      <c r="I931" s="7" t="s">
        <v>486</v>
      </c>
      <c r="J931" s="7"/>
      <c r="K931" s="101">
        <v>36000000</v>
      </c>
      <c r="L931" s="41">
        <f>K931*(1.04^10)</f>
        <v>53288794.25706041</v>
      </c>
      <c r="M931" s="5" t="s">
        <v>3481</v>
      </c>
      <c r="N931" s="5"/>
      <c r="O931" s="5" t="s">
        <v>580</v>
      </c>
      <c r="P931" s="5" t="s">
        <v>385</v>
      </c>
      <c r="Q931" s="5"/>
      <c r="R931" s="5" t="s">
        <v>3314</v>
      </c>
      <c r="S931" s="5" t="s">
        <v>3347</v>
      </c>
      <c r="T931" s="105"/>
      <c r="U931" s="105"/>
    </row>
    <row r="932" spans="1:21" ht="45" customHeight="1">
      <c r="A932" s="80">
        <v>10756</v>
      </c>
      <c r="B932" s="5" t="s">
        <v>3219</v>
      </c>
      <c r="C932" s="5" t="s">
        <v>3219</v>
      </c>
      <c r="D932" s="5" t="s">
        <v>584</v>
      </c>
      <c r="E932" s="5" t="s">
        <v>575</v>
      </c>
      <c r="F932" s="5" t="s">
        <v>487</v>
      </c>
      <c r="G932" s="5" t="s">
        <v>3174</v>
      </c>
      <c r="H932" s="7" t="s">
        <v>583</v>
      </c>
      <c r="I932" s="7" t="s">
        <v>488</v>
      </c>
      <c r="J932" s="7"/>
      <c r="K932" s="41">
        <v>28166850</v>
      </c>
      <c r="L932" s="41">
        <f>K932*(1.04^10)</f>
        <v>41693818.73665228</v>
      </c>
      <c r="M932" s="5" t="s">
        <v>3481</v>
      </c>
      <c r="N932" s="5"/>
      <c r="O932" s="5" t="s">
        <v>580</v>
      </c>
      <c r="P932" s="5" t="s">
        <v>385</v>
      </c>
      <c r="Q932" s="5"/>
      <c r="R932" s="5" t="s">
        <v>3193</v>
      </c>
      <c r="S932" s="5" t="s">
        <v>3314</v>
      </c>
      <c r="T932" s="105"/>
      <c r="U932" s="105"/>
    </row>
    <row r="933" spans="1:21" ht="45" customHeight="1">
      <c r="A933" s="80">
        <v>10757</v>
      </c>
      <c r="B933" s="5" t="s">
        <v>3219</v>
      </c>
      <c r="C933" s="5" t="s">
        <v>3219</v>
      </c>
      <c r="D933" s="5" t="s">
        <v>584</v>
      </c>
      <c r="E933" s="5" t="s">
        <v>487</v>
      </c>
      <c r="F933" s="5" t="s">
        <v>532</v>
      </c>
      <c r="G933" s="5" t="s">
        <v>3174</v>
      </c>
      <c r="H933" s="7" t="s">
        <v>583</v>
      </c>
      <c r="I933" s="7" t="s">
        <v>488</v>
      </c>
      <c r="J933" s="7"/>
      <c r="K933" s="41">
        <v>15425000</v>
      </c>
      <c r="L933" s="41">
        <f>K933*(1.04^10)</f>
        <v>22832768.094865464</v>
      </c>
      <c r="M933" s="5" t="s">
        <v>3481</v>
      </c>
      <c r="N933" s="5"/>
      <c r="O933" s="5" t="s">
        <v>580</v>
      </c>
      <c r="P933" s="5" t="s">
        <v>385</v>
      </c>
      <c r="Q933" s="5"/>
      <c r="R933" s="5" t="s">
        <v>3314</v>
      </c>
      <c r="S933" s="5" t="s">
        <v>3258</v>
      </c>
      <c r="T933" s="105"/>
      <c r="U933" s="105"/>
    </row>
    <row r="934" spans="1:21" ht="45" customHeight="1">
      <c r="A934" s="80">
        <v>10758</v>
      </c>
      <c r="B934" s="5" t="s">
        <v>3219</v>
      </c>
      <c r="C934" s="5" t="s">
        <v>3219</v>
      </c>
      <c r="D934" s="5" t="s">
        <v>280</v>
      </c>
      <c r="E934" s="5" t="s">
        <v>532</v>
      </c>
      <c r="F934" s="5" t="s">
        <v>575</v>
      </c>
      <c r="G934" s="5" t="s">
        <v>3172</v>
      </c>
      <c r="H934" s="7" t="s">
        <v>281</v>
      </c>
      <c r="I934" s="7" t="s">
        <v>282</v>
      </c>
      <c r="J934" s="5"/>
      <c r="K934" s="41">
        <v>58690500</v>
      </c>
      <c r="L934" s="41">
        <f>K934*(1.04^18)</f>
        <v>118896184.19582379</v>
      </c>
      <c r="M934" s="5" t="s">
        <v>3482</v>
      </c>
      <c r="N934" s="5"/>
      <c r="O934" s="5" t="s">
        <v>580</v>
      </c>
      <c r="P934" s="5" t="s">
        <v>386</v>
      </c>
      <c r="Q934" s="5"/>
      <c r="R934" s="5" t="s">
        <v>3314</v>
      </c>
      <c r="S934" s="5" t="s">
        <v>3347</v>
      </c>
      <c r="T934" s="105"/>
      <c r="U934" s="105"/>
    </row>
    <row r="935" spans="1:21" ht="45" customHeight="1">
      <c r="A935" s="80">
        <v>10765</v>
      </c>
      <c r="B935" s="5" t="s">
        <v>3219</v>
      </c>
      <c r="C935" s="5" t="s">
        <v>3533</v>
      </c>
      <c r="D935" s="5" t="s">
        <v>284</v>
      </c>
      <c r="E935" s="5" t="s">
        <v>532</v>
      </c>
      <c r="F935" s="5" t="s">
        <v>3221</v>
      </c>
      <c r="G935" s="5" t="s">
        <v>3174</v>
      </c>
      <c r="H935" s="7" t="s">
        <v>285</v>
      </c>
      <c r="I935" s="7" t="s">
        <v>286</v>
      </c>
      <c r="J935" s="5"/>
      <c r="K935" s="41">
        <v>87220000</v>
      </c>
      <c r="L935" s="41">
        <f>K935*(1.04^18)</f>
        <v>176691716.47131565</v>
      </c>
      <c r="M935" s="5" t="s">
        <v>3482</v>
      </c>
      <c r="N935" s="5"/>
      <c r="O935" s="5" t="s">
        <v>3089</v>
      </c>
      <c r="P935" s="5" t="s">
        <v>386</v>
      </c>
      <c r="Q935" s="5"/>
      <c r="R935" s="5" t="s">
        <v>3314</v>
      </c>
      <c r="S935" s="5" t="s">
        <v>3258</v>
      </c>
      <c r="T935" s="105"/>
      <c r="U935" s="105"/>
    </row>
    <row r="936" spans="1:21" ht="45" customHeight="1">
      <c r="A936" s="80">
        <v>10772</v>
      </c>
      <c r="B936" s="5" t="s">
        <v>3206</v>
      </c>
      <c r="C936" s="5" t="s">
        <v>3206</v>
      </c>
      <c r="D936" s="5" t="s">
        <v>928</v>
      </c>
      <c r="E936" s="5" t="s">
        <v>918</v>
      </c>
      <c r="F936" s="5" t="s">
        <v>936</v>
      </c>
      <c r="G936" s="5" t="s">
        <v>3171</v>
      </c>
      <c r="H936" s="7" t="s">
        <v>916</v>
      </c>
      <c r="I936" s="7" t="s">
        <v>852</v>
      </c>
      <c r="J936" s="7"/>
      <c r="K936" s="41">
        <v>5000000</v>
      </c>
      <c r="L936" s="41">
        <f>K936*(1.04^10)</f>
        <v>7401221.424591723</v>
      </c>
      <c r="M936" s="5" t="s">
        <v>3481</v>
      </c>
      <c r="N936" s="5"/>
      <c r="O936" s="5" t="s">
        <v>304</v>
      </c>
      <c r="P936" s="5" t="s">
        <v>386</v>
      </c>
      <c r="Q936" s="5"/>
      <c r="R936" s="5" t="s">
        <v>3314</v>
      </c>
      <c r="S936" s="5" t="s">
        <v>3347</v>
      </c>
      <c r="T936" s="105" t="s">
        <v>3254</v>
      </c>
      <c r="U936" s="105"/>
    </row>
    <row r="937" spans="1:21" ht="45" customHeight="1">
      <c r="A937" s="80">
        <v>10780</v>
      </c>
      <c r="B937" s="5" t="s">
        <v>3206</v>
      </c>
      <c r="C937" s="5" t="s">
        <v>3229</v>
      </c>
      <c r="D937" s="5" t="s">
        <v>853</v>
      </c>
      <c r="E937" s="5" t="s">
        <v>391</v>
      </c>
      <c r="F937" s="5" t="s">
        <v>392</v>
      </c>
      <c r="G937" s="80" t="s">
        <v>3175</v>
      </c>
      <c r="H937" s="7" t="s">
        <v>916</v>
      </c>
      <c r="I937" s="7" t="s">
        <v>855</v>
      </c>
      <c r="J937" s="7"/>
      <c r="K937" s="41">
        <f>5000000+3300000</f>
        <v>8300000</v>
      </c>
      <c r="L937" s="41">
        <f>K937*(1.04^10)</f>
        <v>12286027.56482226</v>
      </c>
      <c r="M937" s="5" t="s">
        <v>3481</v>
      </c>
      <c r="N937" s="5"/>
      <c r="O937" s="5" t="s">
        <v>3417</v>
      </c>
      <c r="P937" s="5" t="s">
        <v>386</v>
      </c>
      <c r="Q937" s="5"/>
      <c r="R937" s="5" t="s">
        <v>3314</v>
      </c>
      <c r="S937" s="5" t="s">
        <v>3193</v>
      </c>
      <c r="T937" s="105"/>
      <c r="U937" s="105"/>
    </row>
    <row r="938" spans="1:21" ht="45" customHeight="1">
      <c r="A938" s="80">
        <v>10825</v>
      </c>
      <c r="B938" s="5" t="s">
        <v>3210</v>
      </c>
      <c r="C938" s="5" t="s">
        <v>3210</v>
      </c>
      <c r="D938" s="5" t="s">
        <v>836</v>
      </c>
      <c r="E938" s="5" t="s">
        <v>837</v>
      </c>
      <c r="F938" s="5" t="s">
        <v>838</v>
      </c>
      <c r="G938" s="5" t="s">
        <v>3171</v>
      </c>
      <c r="H938" s="7" t="s">
        <v>2755</v>
      </c>
      <c r="I938" s="7" t="s">
        <v>799</v>
      </c>
      <c r="J938" s="7"/>
      <c r="K938" s="41">
        <v>1800000</v>
      </c>
      <c r="L938" s="41">
        <f>K938*(1.04^10)</f>
        <v>2664439.71285302</v>
      </c>
      <c r="M938" s="5" t="s">
        <v>3481</v>
      </c>
      <c r="N938" s="5"/>
      <c r="O938" s="5" t="s">
        <v>764</v>
      </c>
      <c r="P938" s="5" t="s">
        <v>386</v>
      </c>
      <c r="Q938" s="5"/>
      <c r="R938" s="5" t="s">
        <v>3314</v>
      </c>
      <c r="S938" s="5" t="s">
        <v>3258</v>
      </c>
      <c r="T938" s="105" t="s">
        <v>3254</v>
      </c>
      <c r="U938" s="105"/>
    </row>
    <row r="939" spans="1:21" ht="45" customHeight="1">
      <c r="A939" s="80">
        <v>10828</v>
      </c>
      <c r="B939" s="5" t="s">
        <v>3210</v>
      </c>
      <c r="C939" s="5" t="s">
        <v>3210</v>
      </c>
      <c r="D939" s="5" t="s">
        <v>707</v>
      </c>
      <c r="E939" s="5" t="s">
        <v>2907</v>
      </c>
      <c r="F939" s="5" t="s">
        <v>888</v>
      </c>
      <c r="G939" s="5" t="s">
        <v>3172</v>
      </c>
      <c r="H939" s="7" t="s">
        <v>886</v>
      </c>
      <c r="I939" s="7" t="s">
        <v>889</v>
      </c>
      <c r="J939" s="7"/>
      <c r="K939" s="41">
        <v>4000000</v>
      </c>
      <c r="L939" s="41">
        <f>K939*(1.04^18)</f>
        <v>8103266.061514132</v>
      </c>
      <c r="M939" s="5" t="s">
        <v>3482</v>
      </c>
      <c r="N939" s="5"/>
      <c r="O939" s="5" t="s">
        <v>3276</v>
      </c>
      <c r="P939" s="5" t="s">
        <v>386</v>
      </c>
      <c r="Q939" s="5"/>
      <c r="R939" s="5" t="s">
        <v>3314</v>
      </c>
      <c r="S939" s="5" t="s">
        <v>3347</v>
      </c>
      <c r="T939" s="105"/>
      <c r="U939" s="105" t="s">
        <v>3254</v>
      </c>
    </row>
    <row r="940" spans="1:21" ht="45" customHeight="1">
      <c r="A940" s="80">
        <v>10829</v>
      </c>
      <c r="B940" s="5" t="s">
        <v>3210</v>
      </c>
      <c r="C940" s="5" t="s">
        <v>3210</v>
      </c>
      <c r="D940" s="5" t="s">
        <v>841</v>
      </c>
      <c r="E940" s="5" t="s">
        <v>881</v>
      </c>
      <c r="F940" s="5" t="s">
        <v>1220</v>
      </c>
      <c r="G940" s="5" t="s">
        <v>3172</v>
      </c>
      <c r="H940" s="7" t="s">
        <v>2755</v>
      </c>
      <c r="I940" s="7" t="s">
        <v>889</v>
      </c>
      <c r="J940" s="7"/>
      <c r="K940" s="41">
        <v>16000000</v>
      </c>
      <c r="L940" s="41">
        <f>K940*(1.04^28)</f>
        <v>47979253.10691631</v>
      </c>
      <c r="M940" s="5" t="s">
        <v>3483</v>
      </c>
      <c r="N940" s="5"/>
      <c r="O940" s="5" t="s">
        <v>3089</v>
      </c>
      <c r="P940" s="5" t="s">
        <v>386</v>
      </c>
      <c r="Q940" s="5"/>
      <c r="R940" s="5" t="s">
        <v>3314</v>
      </c>
      <c r="S940" s="5" t="s">
        <v>3258</v>
      </c>
      <c r="T940" s="105" t="s">
        <v>3254</v>
      </c>
      <c r="U940" s="105" t="s">
        <v>3254</v>
      </c>
    </row>
    <row r="941" spans="1:21" ht="45" customHeight="1">
      <c r="A941" s="80">
        <v>10844</v>
      </c>
      <c r="B941" s="5" t="s">
        <v>3210</v>
      </c>
      <c r="C941" s="5" t="s">
        <v>3210</v>
      </c>
      <c r="D941" s="5" t="s">
        <v>2449</v>
      </c>
      <c r="E941" s="5" t="s">
        <v>1204</v>
      </c>
      <c r="F941" s="5" t="s">
        <v>202</v>
      </c>
      <c r="G941" s="5" t="s">
        <v>3170</v>
      </c>
      <c r="H941" s="7" t="s">
        <v>2755</v>
      </c>
      <c r="I941" s="7" t="s">
        <v>178</v>
      </c>
      <c r="J941" s="7"/>
      <c r="K941" s="77">
        <v>45000000</v>
      </c>
      <c r="L941" s="41">
        <f>K941*(1.04^18)</f>
        <v>91161743.19203399</v>
      </c>
      <c r="M941" s="5" t="s">
        <v>3482</v>
      </c>
      <c r="N941" s="5"/>
      <c r="O941" s="5" t="s">
        <v>3089</v>
      </c>
      <c r="P941" s="5" t="s">
        <v>385</v>
      </c>
      <c r="Q941" s="5"/>
      <c r="R941" s="5" t="s">
        <v>3314</v>
      </c>
      <c r="S941" s="5" t="s">
        <v>3347</v>
      </c>
      <c r="T941" s="105" t="s">
        <v>3254</v>
      </c>
      <c r="U941" s="105" t="s">
        <v>3254</v>
      </c>
    </row>
    <row r="942" spans="1:21" ht="45" customHeight="1">
      <c r="A942" s="80">
        <v>10845</v>
      </c>
      <c r="B942" s="5" t="s">
        <v>3210</v>
      </c>
      <c r="C942" s="5" t="s">
        <v>3210</v>
      </c>
      <c r="D942" s="5" t="s">
        <v>805</v>
      </c>
      <c r="E942" s="5" t="s">
        <v>806</v>
      </c>
      <c r="F942" s="5" t="s">
        <v>101</v>
      </c>
      <c r="G942" s="5" t="s">
        <v>3175</v>
      </c>
      <c r="H942" s="7" t="s">
        <v>102</v>
      </c>
      <c r="I942" s="7" t="s">
        <v>103</v>
      </c>
      <c r="J942" s="7"/>
      <c r="K942" s="77">
        <v>12512000</v>
      </c>
      <c r="L942" s="41">
        <f>K942*(1.04^28)</f>
        <v>37519775.92960855</v>
      </c>
      <c r="M942" s="5" t="s">
        <v>3483</v>
      </c>
      <c r="N942" s="5"/>
      <c r="O942" s="5" t="s">
        <v>3418</v>
      </c>
      <c r="P942" s="5" t="s">
        <v>386</v>
      </c>
      <c r="Q942" s="5"/>
      <c r="R942" s="5" t="s">
        <v>3314</v>
      </c>
      <c r="S942" s="5" t="s">
        <v>3193</v>
      </c>
      <c r="T942" s="105"/>
      <c r="U942" s="105" t="s">
        <v>3254</v>
      </c>
    </row>
    <row r="943" spans="1:21" ht="45" customHeight="1">
      <c r="A943" s="80">
        <v>10857</v>
      </c>
      <c r="B943" s="5" t="s">
        <v>3200</v>
      </c>
      <c r="C943" s="5" t="s">
        <v>3200</v>
      </c>
      <c r="D943" s="5" t="s">
        <v>2475</v>
      </c>
      <c r="E943" s="5" t="s">
        <v>2476</v>
      </c>
      <c r="F943" s="5"/>
      <c r="G943" s="5" t="s">
        <v>3171</v>
      </c>
      <c r="H943" s="7" t="s">
        <v>2477</v>
      </c>
      <c r="I943" s="7" t="s">
        <v>2478</v>
      </c>
      <c r="J943" s="5"/>
      <c r="K943" s="41">
        <v>540780</v>
      </c>
      <c r="L943" s="41">
        <f>K943*(1.04^18)</f>
        <v>1095521.055186403</v>
      </c>
      <c r="M943" s="26" t="s">
        <v>3482</v>
      </c>
      <c r="N943" s="5"/>
      <c r="O943" s="26" t="s">
        <v>3417</v>
      </c>
      <c r="P943" s="26" t="s">
        <v>386</v>
      </c>
      <c r="Q943" s="26"/>
      <c r="R943" s="26" t="s">
        <v>3314</v>
      </c>
      <c r="S943" s="26" t="s">
        <v>3347</v>
      </c>
      <c r="T943" s="105" t="s">
        <v>3254</v>
      </c>
      <c r="U943" s="105"/>
    </row>
    <row r="944" spans="1:21" ht="45" customHeight="1">
      <c r="A944" s="80">
        <v>10858</v>
      </c>
      <c r="B944" s="5" t="s">
        <v>3200</v>
      </c>
      <c r="C944" s="5" t="s">
        <v>3200</v>
      </c>
      <c r="D944" s="5" t="s">
        <v>2479</v>
      </c>
      <c r="E944" s="5" t="s">
        <v>2480</v>
      </c>
      <c r="F944" s="5"/>
      <c r="G944" s="5" t="s">
        <v>3170</v>
      </c>
      <c r="H944" s="7" t="s">
        <v>2477</v>
      </c>
      <c r="I944" s="7" t="s">
        <v>2481</v>
      </c>
      <c r="J944" s="5"/>
      <c r="K944" s="41">
        <v>1860824</v>
      </c>
      <c r="L944" s="41">
        <f>K944*(1.04^18)</f>
        <v>3769687.9914127435</v>
      </c>
      <c r="M944" s="26" t="s">
        <v>3482</v>
      </c>
      <c r="N944" s="5"/>
      <c r="O944" s="26" t="s">
        <v>3417</v>
      </c>
      <c r="P944" s="26" t="s">
        <v>386</v>
      </c>
      <c r="Q944" s="26"/>
      <c r="R944" s="26" t="s">
        <v>3314</v>
      </c>
      <c r="S944" s="26" t="s">
        <v>3347</v>
      </c>
      <c r="T944" s="105" t="s">
        <v>3254</v>
      </c>
      <c r="U944" s="105" t="s">
        <v>3254</v>
      </c>
    </row>
    <row r="945" spans="1:21" ht="45" customHeight="1">
      <c r="A945" s="80">
        <v>10859</v>
      </c>
      <c r="B945" s="5" t="s">
        <v>3208</v>
      </c>
      <c r="C945" s="5" t="s">
        <v>3208</v>
      </c>
      <c r="D945" s="5" t="s">
        <v>50</v>
      </c>
      <c r="E945" s="5" t="s">
        <v>1457</v>
      </c>
      <c r="F945" s="5" t="s">
        <v>51</v>
      </c>
      <c r="G945" s="5" t="s">
        <v>3175</v>
      </c>
      <c r="H945" s="7" t="s">
        <v>1458</v>
      </c>
      <c r="I945" s="7" t="s">
        <v>1459</v>
      </c>
      <c r="J945" s="5"/>
      <c r="K945" s="41">
        <v>8965420</v>
      </c>
      <c r="L945" s="41">
        <f>K945*(1.04^10)</f>
        <v>13271011.716892624</v>
      </c>
      <c r="M945" s="26" t="s">
        <v>3481</v>
      </c>
      <c r="N945" s="5"/>
      <c r="O945" s="26" t="s">
        <v>3417</v>
      </c>
      <c r="P945" s="26" t="s">
        <v>386</v>
      </c>
      <c r="Q945" s="26"/>
      <c r="R945" s="26" t="s">
        <v>3314</v>
      </c>
      <c r="S945" s="26" t="s">
        <v>3347</v>
      </c>
      <c r="T945" s="105"/>
      <c r="U945" s="105"/>
    </row>
    <row r="946" spans="1:21" ht="45" customHeight="1">
      <c r="A946" s="80">
        <v>10900</v>
      </c>
      <c r="B946" s="5" t="s">
        <v>2288</v>
      </c>
      <c r="C946" s="5"/>
      <c r="D946" s="6" t="s">
        <v>147</v>
      </c>
      <c r="E946" s="5" t="s">
        <v>3285</v>
      </c>
      <c r="F946" s="5" t="s">
        <v>3285</v>
      </c>
      <c r="G946" s="5" t="s">
        <v>3348</v>
      </c>
      <c r="H946" s="7" t="s">
        <v>1555</v>
      </c>
      <c r="I946" s="7" t="s">
        <v>148</v>
      </c>
      <c r="J946" s="7"/>
      <c r="K946" s="41">
        <v>250000000</v>
      </c>
      <c r="L946" s="41">
        <f>K946*(1.04^10)</f>
        <v>370061071.2295861</v>
      </c>
      <c r="M946" s="5" t="s">
        <v>3481</v>
      </c>
      <c r="N946" s="8"/>
      <c r="O946" s="5" t="s">
        <v>3348</v>
      </c>
      <c r="P946" s="5" t="s">
        <v>385</v>
      </c>
      <c r="Q946" s="5"/>
      <c r="R946" s="5" t="s">
        <v>3312</v>
      </c>
      <c r="S946" s="5" t="s">
        <v>3347</v>
      </c>
      <c r="T946" s="105"/>
      <c r="U946" s="105"/>
    </row>
    <row r="947" spans="1:23" ht="45" customHeight="1">
      <c r="A947" s="80">
        <v>10905</v>
      </c>
      <c r="B947" s="5" t="s">
        <v>2288</v>
      </c>
      <c r="C947" s="5"/>
      <c r="D947" s="6" t="s">
        <v>1556</v>
      </c>
      <c r="E947" s="5" t="s">
        <v>3285</v>
      </c>
      <c r="F947" s="5" t="s">
        <v>3285</v>
      </c>
      <c r="G947" s="5" t="s">
        <v>3348</v>
      </c>
      <c r="H947" s="7" t="s">
        <v>1557</v>
      </c>
      <c r="I947" s="7" t="s">
        <v>1558</v>
      </c>
      <c r="J947" s="7"/>
      <c r="K947" s="41">
        <v>15000000</v>
      </c>
      <c r="L947" s="41">
        <f>K947*(1.04^10)</f>
        <v>22203664.273775168</v>
      </c>
      <c r="M947" s="5" t="s">
        <v>3481</v>
      </c>
      <c r="N947" s="8"/>
      <c r="O947" s="5" t="s">
        <v>3348</v>
      </c>
      <c r="P947" s="5" t="s">
        <v>386</v>
      </c>
      <c r="Q947" s="5"/>
      <c r="R947" s="5" t="s">
        <v>3312</v>
      </c>
      <c r="S947" s="5" t="s">
        <v>3347</v>
      </c>
      <c r="T947" s="105"/>
      <c r="U947" s="105"/>
      <c r="V947" s="5"/>
      <c r="W947" s="5"/>
    </row>
    <row r="948" spans="1:159" ht="45" customHeight="1">
      <c r="A948" s="80">
        <v>10907</v>
      </c>
      <c r="B948" s="5" t="s">
        <v>2288</v>
      </c>
      <c r="C948" s="5"/>
      <c r="D948" s="6" t="s">
        <v>149</v>
      </c>
      <c r="E948" s="5" t="s">
        <v>3285</v>
      </c>
      <c r="F948" s="5" t="s">
        <v>3285</v>
      </c>
      <c r="G948" s="5" t="s">
        <v>3348</v>
      </c>
      <c r="H948" s="7" t="s">
        <v>248</v>
      </c>
      <c r="I948" s="7" t="s">
        <v>150</v>
      </c>
      <c r="J948" s="7"/>
      <c r="K948" s="41">
        <v>1656250000</v>
      </c>
      <c r="L948" s="41">
        <f>K948*(1.04^10)</f>
        <v>2451654596.896008</v>
      </c>
      <c r="M948" s="5" t="s">
        <v>3481</v>
      </c>
      <c r="N948" s="8"/>
      <c r="O948" s="5" t="s">
        <v>2498</v>
      </c>
      <c r="P948" s="5" t="s">
        <v>385</v>
      </c>
      <c r="Q948" s="5" t="s">
        <v>247</v>
      </c>
      <c r="R948" s="5" t="s">
        <v>3312</v>
      </c>
      <c r="S948" s="5" t="s">
        <v>3347</v>
      </c>
      <c r="T948" s="105"/>
      <c r="U948" s="10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5"/>
      <c r="CN948" s="5"/>
      <c r="CO948" s="5"/>
      <c r="CP948" s="5"/>
      <c r="CQ948" s="5"/>
      <c r="CR948" s="5"/>
      <c r="CS948" s="5"/>
      <c r="CT948" s="5"/>
      <c r="CU948" s="5"/>
      <c r="CV948" s="5"/>
      <c r="CW948" s="5"/>
      <c r="CX948" s="5"/>
      <c r="CY948" s="5"/>
      <c r="CZ948" s="5"/>
      <c r="DA948" s="5"/>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c r="EC948" s="5"/>
      <c r="ED948" s="5"/>
      <c r="EE948" s="5"/>
      <c r="EF948" s="5"/>
      <c r="EG948" s="5"/>
      <c r="EH948" s="5"/>
      <c r="EI948" s="5"/>
      <c r="EJ948" s="5"/>
      <c r="EK948" s="5"/>
      <c r="EL948" s="5"/>
      <c r="EM948" s="5"/>
      <c r="EN948" s="5"/>
      <c r="EO948" s="5"/>
      <c r="EP948" s="5"/>
      <c r="EQ948" s="5"/>
      <c r="ER948" s="5"/>
      <c r="ES948" s="5"/>
      <c r="ET948" s="5"/>
      <c r="EU948" s="5"/>
      <c r="EV948" s="5"/>
      <c r="EW948" s="5"/>
      <c r="EX948" s="5"/>
      <c r="EY948" s="5"/>
      <c r="EZ948" s="5"/>
      <c r="FA948" s="5"/>
      <c r="FB948" s="5"/>
      <c r="FC948" s="5"/>
    </row>
    <row r="949" spans="1:21" ht="45" customHeight="1">
      <c r="A949" s="80">
        <v>10909</v>
      </c>
      <c r="B949" s="5" t="s">
        <v>2288</v>
      </c>
      <c r="C949" s="5"/>
      <c r="D949" s="6" t="s">
        <v>1559</v>
      </c>
      <c r="E949" s="5" t="s">
        <v>3285</v>
      </c>
      <c r="F949" s="5" t="s">
        <v>3285</v>
      </c>
      <c r="G949" s="5" t="s">
        <v>3285</v>
      </c>
      <c r="H949" s="7" t="s">
        <v>1560</v>
      </c>
      <c r="I949" s="7" t="s">
        <v>1561</v>
      </c>
      <c r="J949" s="7"/>
      <c r="K949" s="90">
        <v>20000000</v>
      </c>
      <c r="L949" s="77">
        <f>((K949/3)*(1.04^5))+((K949/3)*(1.04^14))+((K949/3)*(1.04^23))</f>
        <v>36086965.954453014</v>
      </c>
      <c r="M949" s="5" t="s">
        <v>2922</v>
      </c>
      <c r="N949" s="8"/>
      <c r="O949" s="5" t="s">
        <v>2498</v>
      </c>
      <c r="P949" s="5" t="s">
        <v>385</v>
      </c>
      <c r="Q949" s="5" t="s">
        <v>247</v>
      </c>
      <c r="R949" s="5" t="s">
        <v>3312</v>
      </c>
      <c r="S949" s="5" t="s">
        <v>3347</v>
      </c>
      <c r="T949" s="105"/>
      <c r="U949" s="105"/>
    </row>
    <row r="950" spans="1:21" ht="45" customHeight="1">
      <c r="A950" s="80">
        <v>10920</v>
      </c>
      <c r="B950" s="5" t="s">
        <v>2288</v>
      </c>
      <c r="C950" s="5"/>
      <c r="D950" s="6" t="s">
        <v>1563</v>
      </c>
      <c r="E950" s="5" t="s">
        <v>3285</v>
      </c>
      <c r="F950" s="5" t="s">
        <v>3285</v>
      </c>
      <c r="G950" s="5" t="s">
        <v>3348</v>
      </c>
      <c r="H950" s="7" t="s">
        <v>1631</v>
      </c>
      <c r="I950" s="7" t="s">
        <v>1564</v>
      </c>
      <c r="J950" s="7"/>
      <c r="K950" s="41">
        <v>25000000</v>
      </c>
      <c r="L950" s="41">
        <f>K950*(1.04^10)</f>
        <v>37006107.122958615</v>
      </c>
      <c r="M950" s="5" t="s">
        <v>3481</v>
      </c>
      <c r="N950" s="8"/>
      <c r="O950" s="5" t="s">
        <v>3348</v>
      </c>
      <c r="P950" s="26" t="s">
        <v>386</v>
      </c>
      <c r="Q950" s="26"/>
      <c r="R950" s="5" t="s">
        <v>3312</v>
      </c>
      <c r="S950" s="5" t="s">
        <v>3347</v>
      </c>
      <c r="T950" s="105"/>
      <c r="U950" s="105"/>
    </row>
    <row r="951" spans="1:21" ht="45" customHeight="1">
      <c r="A951" s="80">
        <v>10922</v>
      </c>
      <c r="B951" s="5" t="s">
        <v>2288</v>
      </c>
      <c r="C951" s="5"/>
      <c r="D951" s="6" t="s">
        <v>1565</v>
      </c>
      <c r="E951" s="5" t="s">
        <v>3285</v>
      </c>
      <c r="F951" s="5" t="s">
        <v>3285</v>
      </c>
      <c r="G951" s="5" t="s">
        <v>3348</v>
      </c>
      <c r="H951" s="7" t="s">
        <v>1631</v>
      </c>
      <c r="I951" s="7" t="s">
        <v>1566</v>
      </c>
      <c r="J951" s="7"/>
      <c r="K951" s="41">
        <v>70000000</v>
      </c>
      <c r="L951" s="41">
        <f>K951*(1.04^18)</f>
        <v>141807156.07649732</v>
      </c>
      <c r="M951" s="5" t="s">
        <v>3482</v>
      </c>
      <c r="N951" s="8"/>
      <c r="O951" s="5" t="s">
        <v>3348</v>
      </c>
      <c r="P951" s="5" t="s">
        <v>385</v>
      </c>
      <c r="Q951" s="5"/>
      <c r="R951" s="5" t="s">
        <v>3312</v>
      </c>
      <c r="S951" s="5" t="s">
        <v>3347</v>
      </c>
      <c r="T951" s="105"/>
      <c r="U951" s="105"/>
    </row>
    <row r="952" spans="1:21" ht="45" customHeight="1">
      <c r="A952" s="80">
        <v>10923</v>
      </c>
      <c r="B952" s="5" t="s">
        <v>2288</v>
      </c>
      <c r="C952" s="5"/>
      <c r="D952" s="6" t="s">
        <v>1567</v>
      </c>
      <c r="E952" s="5" t="s">
        <v>3285</v>
      </c>
      <c r="F952" s="5" t="s">
        <v>3285</v>
      </c>
      <c r="G952" s="5" t="s">
        <v>3348</v>
      </c>
      <c r="H952" s="7" t="s">
        <v>1631</v>
      </c>
      <c r="I952" s="7" t="s">
        <v>1568</v>
      </c>
      <c r="J952" s="7"/>
      <c r="K952" s="41">
        <v>5000000</v>
      </c>
      <c r="L952" s="77">
        <f>((K952/3)*(1.04^5))+((K952/3)*(1.04^14))+((K952/3)*(1.04^23))</f>
        <v>9021741.488613253</v>
      </c>
      <c r="M952" s="5" t="s">
        <v>2922</v>
      </c>
      <c r="N952" s="8"/>
      <c r="O952" s="5" t="s">
        <v>3348</v>
      </c>
      <c r="P952" s="26" t="s">
        <v>385</v>
      </c>
      <c r="Q952" s="26"/>
      <c r="R952" s="5" t="s">
        <v>3312</v>
      </c>
      <c r="S952" s="5" t="s">
        <v>3347</v>
      </c>
      <c r="T952" s="105" t="s">
        <v>3254</v>
      </c>
      <c r="U952" s="105"/>
    </row>
    <row r="953" spans="1:21" ht="45" customHeight="1">
      <c r="A953" s="80">
        <v>10980</v>
      </c>
      <c r="B953" s="5" t="s">
        <v>3200</v>
      </c>
      <c r="C953" s="5"/>
      <c r="D953" s="5" t="s">
        <v>1656</v>
      </c>
      <c r="E953" s="5" t="s">
        <v>3285</v>
      </c>
      <c r="F953" s="5" t="s">
        <v>3285</v>
      </c>
      <c r="G953" s="5" t="s">
        <v>3348</v>
      </c>
      <c r="H953" s="7" t="s">
        <v>1657</v>
      </c>
      <c r="I953" s="7" t="s">
        <v>1658</v>
      </c>
      <c r="J953" s="78" t="s">
        <v>1659</v>
      </c>
      <c r="K953" s="90">
        <v>0</v>
      </c>
      <c r="L953" s="41">
        <f>K953*(1.04^10)</f>
        <v>0</v>
      </c>
      <c r="M953" s="5" t="s">
        <v>3481</v>
      </c>
      <c r="N953" s="5"/>
      <c r="O953" s="5" t="s">
        <v>3348</v>
      </c>
      <c r="P953" s="5" t="s">
        <v>386</v>
      </c>
      <c r="Q953" s="5"/>
      <c r="R953" s="5" t="s">
        <v>3312</v>
      </c>
      <c r="S953" s="5" t="s">
        <v>3347</v>
      </c>
      <c r="T953" s="105" t="s">
        <v>3254</v>
      </c>
      <c r="U953" s="105"/>
    </row>
    <row r="954" spans="1:21" ht="45" customHeight="1">
      <c r="A954" s="80">
        <v>10985</v>
      </c>
      <c r="B954" s="5" t="s">
        <v>2288</v>
      </c>
      <c r="C954" s="5"/>
      <c r="D954" s="6" t="s">
        <v>1569</v>
      </c>
      <c r="E954" s="5" t="s">
        <v>3285</v>
      </c>
      <c r="F954" s="5" t="s">
        <v>3285</v>
      </c>
      <c r="G954" s="5" t="s">
        <v>3285</v>
      </c>
      <c r="H954" s="7" t="s">
        <v>1587</v>
      </c>
      <c r="I954" s="7" t="s">
        <v>1570</v>
      </c>
      <c r="J954" s="7"/>
      <c r="K954" s="41">
        <v>6000000</v>
      </c>
      <c r="L954" s="41">
        <f>K954*(1.04^10)</f>
        <v>8881465.709510067</v>
      </c>
      <c r="M954" s="5" t="s">
        <v>3481</v>
      </c>
      <c r="N954" s="8"/>
      <c r="O954" s="5" t="s">
        <v>3276</v>
      </c>
      <c r="P954" s="5" t="s">
        <v>386</v>
      </c>
      <c r="Q954" s="5"/>
      <c r="R954" s="5" t="s">
        <v>3312</v>
      </c>
      <c r="S954" s="5" t="s">
        <v>3347</v>
      </c>
      <c r="T954" s="105"/>
      <c r="U954" s="105"/>
    </row>
    <row r="955" spans="1:21" ht="45" customHeight="1">
      <c r="A955" s="80">
        <v>10986</v>
      </c>
      <c r="B955" s="5" t="s">
        <v>2288</v>
      </c>
      <c r="C955" s="5"/>
      <c r="D955" s="6" t="s">
        <v>1571</v>
      </c>
      <c r="E955" s="5" t="s">
        <v>3285</v>
      </c>
      <c r="F955" s="5" t="s">
        <v>3285</v>
      </c>
      <c r="G955" s="5" t="s">
        <v>3285</v>
      </c>
      <c r="H955" s="7" t="s">
        <v>1587</v>
      </c>
      <c r="I955" s="7" t="s">
        <v>1510</v>
      </c>
      <c r="J955" s="7"/>
      <c r="K955" s="41">
        <v>10000000</v>
      </c>
      <c r="L955" s="41">
        <f>K955*(1.04^18)</f>
        <v>20258165.15378533</v>
      </c>
      <c r="M955" s="5" t="s">
        <v>3482</v>
      </c>
      <c r="N955" s="8"/>
      <c r="O955" s="5" t="s">
        <v>3276</v>
      </c>
      <c r="P955" s="5" t="s">
        <v>386</v>
      </c>
      <c r="Q955" s="5"/>
      <c r="R955" s="5" t="s">
        <v>3312</v>
      </c>
      <c r="S955" s="5" t="s">
        <v>3347</v>
      </c>
      <c r="T955" s="105"/>
      <c r="U955" s="105"/>
    </row>
    <row r="956" spans="1:21" ht="45" customHeight="1">
      <c r="A956" s="80">
        <v>10987</v>
      </c>
      <c r="B956" s="5" t="s">
        <v>2288</v>
      </c>
      <c r="C956" s="5"/>
      <c r="D956" s="6" t="s">
        <v>1511</v>
      </c>
      <c r="E956" s="5" t="s">
        <v>3285</v>
      </c>
      <c r="F956" s="5" t="s">
        <v>3285</v>
      </c>
      <c r="G956" s="5" t="s">
        <v>3285</v>
      </c>
      <c r="H956" s="7" t="s">
        <v>1587</v>
      </c>
      <c r="I956" s="7" t="s">
        <v>1512</v>
      </c>
      <c r="J956" s="7"/>
      <c r="K956" s="41">
        <v>3000000</v>
      </c>
      <c r="L956" s="41">
        <f>K956*(1.04^10)</f>
        <v>4440732.854755034</v>
      </c>
      <c r="M956" s="5" t="s">
        <v>3481</v>
      </c>
      <c r="N956" s="8"/>
      <c r="O956" s="5" t="s">
        <v>3276</v>
      </c>
      <c r="P956" s="5" t="s">
        <v>386</v>
      </c>
      <c r="Q956" s="5"/>
      <c r="R956" s="5" t="s">
        <v>3312</v>
      </c>
      <c r="S956" s="5" t="s">
        <v>3347</v>
      </c>
      <c r="T956" s="105"/>
      <c r="U956" s="105"/>
    </row>
    <row r="957" spans="1:21" ht="45" customHeight="1">
      <c r="A957" s="80">
        <v>10988</v>
      </c>
      <c r="B957" s="5" t="s">
        <v>2288</v>
      </c>
      <c r="C957" s="5"/>
      <c r="D957" s="6" t="s">
        <v>1513</v>
      </c>
      <c r="E957" s="5" t="s">
        <v>3285</v>
      </c>
      <c r="F957" s="5" t="s">
        <v>3285</v>
      </c>
      <c r="G957" s="5" t="s">
        <v>3285</v>
      </c>
      <c r="H957" s="7" t="s">
        <v>1514</v>
      </c>
      <c r="I957" s="7" t="s">
        <v>1515</v>
      </c>
      <c r="J957" s="7"/>
      <c r="K957" s="41">
        <v>20000000</v>
      </c>
      <c r="L957" s="41">
        <f>K957*(1.04^10)</f>
        <v>29604885.69836689</v>
      </c>
      <c r="M957" s="5" t="s">
        <v>3481</v>
      </c>
      <c r="N957" s="8"/>
      <c r="O957" s="5" t="s">
        <v>3276</v>
      </c>
      <c r="P957" s="5" t="s">
        <v>386</v>
      </c>
      <c r="Q957" s="5"/>
      <c r="R957" s="5" t="s">
        <v>3312</v>
      </c>
      <c r="S957" s="5" t="s">
        <v>3347</v>
      </c>
      <c r="T957" s="105" t="s">
        <v>3254</v>
      </c>
      <c r="U957" s="105" t="s">
        <v>3254</v>
      </c>
    </row>
    <row r="958" spans="1:21" ht="45" customHeight="1">
      <c r="A958" s="80">
        <v>10991</v>
      </c>
      <c r="B958" s="5" t="s">
        <v>2288</v>
      </c>
      <c r="C958" s="5"/>
      <c r="D958" s="6" t="s">
        <v>1516</v>
      </c>
      <c r="E958" s="5" t="s">
        <v>3285</v>
      </c>
      <c r="F958" s="5" t="s">
        <v>3285</v>
      </c>
      <c r="G958" s="5" t="s">
        <v>3285</v>
      </c>
      <c r="H958" s="7" t="s">
        <v>1587</v>
      </c>
      <c r="I958" s="7" t="s">
        <v>1517</v>
      </c>
      <c r="J958" s="7"/>
      <c r="K958" s="41">
        <v>3724000</v>
      </c>
      <c r="L958" s="41">
        <f>K958*(1.04^10)</f>
        <v>5512429.717035916</v>
      </c>
      <c r="M958" s="5" t="s">
        <v>3481</v>
      </c>
      <c r="N958" s="8"/>
      <c r="O958" s="5" t="s">
        <v>3276</v>
      </c>
      <c r="P958" s="5" t="s">
        <v>386</v>
      </c>
      <c r="Q958" s="5"/>
      <c r="R958" s="5" t="s">
        <v>3312</v>
      </c>
      <c r="S958" s="5" t="s">
        <v>3347</v>
      </c>
      <c r="T958" s="105" t="s">
        <v>3254</v>
      </c>
      <c r="U958" s="105"/>
    </row>
    <row r="959" spans="1:21" ht="45" customHeight="1">
      <c r="A959" s="80">
        <v>10992</v>
      </c>
      <c r="B959" s="5" t="s">
        <v>2288</v>
      </c>
      <c r="C959" s="5"/>
      <c r="D959" s="6" t="s">
        <v>1518</v>
      </c>
      <c r="E959" s="5" t="s">
        <v>3285</v>
      </c>
      <c r="F959" s="5" t="s">
        <v>3285</v>
      </c>
      <c r="G959" s="5" t="s">
        <v>3285</v>
      </c>
      <c r="H959" s="7" t="s">
        <v>1587</v>
      </c>
      <c r="I959" s="7" t="s">
        <v>1519</v>
      </c>
      <c r="J959" s="7"/>
      <c r="K959" s="41">
        <v>3500000</v>
      </c>
      <c r="L959" s="41">
        <f>K959*(1.04^10)</f>
        <v>5180854.9972142065</v>
      </c>
      <c r="M959" s="5" t="s">
        <v>3481</v>
      </c>
      <c r="N959" s="8"/>
      <c r="O959" s="5" t="s">
        <v>3276</v>
      </c>
      <c r="P959" s="5" t="s">
        <v>386</v>
      </c>
      <c r="Q959" s="5"/>
      <c r="R959" s="5" t="s">
        <v>3312</v>
      </c>
      <c r="S959" s="5" t="s">
        <v>3347</v>
      </c>
      <c r="T959" s="105" t="s">
        <v>3254</v>
      </c>
      <c r="U959" s="105" t="s">
        <v>3254</v>
      </c>
    </row>
    <row r="960" spans="1:21" ht="45" customHeight="1">
      <c r="A960" s="80">
        <v>10996</v>
      </c>
      <c r="B960" s="5" t="s">
        <v>2288</v>
      </c>
      <c r="C960" s="5"/>
      <c r="D960" s="6" t="s">
        <v>1520</v>
      </c>
      <c r="E960" s="5" t="s">
        <v>3285</v>
      </c>
      <c r="F960" s="5" t="s">
        <v>3285</v>
      </c>
      <c r="G960" s="5" t="s">
        <v>3285</v>
      </c>
      <c r="H960" s="7" t="s">
        <v>1521</v>
      </c>
      <c r="I960" s="7" t="s">
        <v>1522</v>
      </c>
      <c r="J960" s="7"/>
      <c r="K960" s="41">
        <v>8000000</v>
      </c>
      <c r="L960" s="41">
        <f>K960*(1.04^10)</f>
        <v>11841954.279346757</v>
      </c>
      <c r="M960" s="5" t="s">
        <v>3481</v>
      </c>
      <c r="N960" s="8"/>
      <c r="O960" s="5" t="s">
        <v>3195</v>
      </c>
      <c r="P960" s="5" t="s">
        <v>386</v>
      </c>
      <c r="Q960" s="5"/>
      <c r="R960" s="5" t="s">
        <v>3312</v>
      </c>
      <c r="S960" s="5" t="s">
        <v>3347</v>
      </c>
      <c r="T960" s="105"/>
      <c r="U960" s="105"/>
    </row>
    <row r="961" spans="1:21" ht="45" customHeight="1">
      <c r="A961" s="80">
        <v>11037</v>
      </c>
      <c r="B961" s="5" t="s">
        <v>2288</v>
      </c>
      <c r="C961" s="5"/>
      <c r="D961" s="6" t="s">
        <v>1523</v>
      </c>
      <c r="E961" s="5" t="s">
        <v>3285</v>
      </c>
      <c r="F961" s="5" t="s">
        <v>3285</v>
      </c>
      <c r="G961" s="5" t="s">
        <v>3285</v>
      </c>
      <c r="H961" s="7" t="s">
        <v>1601</v>
      </c>
      <c r="I961" s="7" t="s">
        <v>1524</v>
      </c>
      <c r="J961" s="7"/>
      <c r="K961" s="41">
        <v>1000901</v>
      </c>
      <c r="L961" s="41">
        <f>K961*(1.04^18)</f>
        <v>2027641.776058889</v>
      </c>
      <c r="M961" s="5" t="s">
        <v>3482</v>
      </c>
      <c r="N961" s="8"/>
      <c r="O961" s="5" t="s">
        <v>3348</v>
      </c>
      <c r="P961" s="5" t="s">
        <v>385</v>
      </c>
      <c r="Q961" s="5"/>
      <c r="R961" s="5" t="s">
        <v>3312</v>
      </c>
      <c r="S961" s="5" t="s">
        <v>3347</v>
      </c>
      <c r="T961" s="105"/>
      <c r="U961" s="105" t="s">
        <v>3254</v>
      </c>
    </row>
    <row r="962" spans="1:21" ht="45" customHeight="1">
      <c r="A962" s="80">
        <v>11039</v>
      </c>
      <c r="B962" s="5" t="s">
        <v>2288</v>
      </c>
      <c r="C962" s="5"/>
      <c r="D962" s="6" t="s">
        <v>1548</v>
      </c>
      <c r="E962" s="5" t="s">
        <v>3285</v>
      </c>
      <c r="F962" s="5" t="s">
        <v>3285</v>
      </c>
      <c r="G962" s="5" t="s">
        <v>3285</v>
      </c>
      <c r="H962" s="7" t="s">
        <v>1601</v>
      </c>
      <c r="I962" s="7" t="s">
        <v>1525</v>
      </c>
      <c r="J962" s="7"/>
      <c r="K962" s="41">
        <v>11997000</v>
      </c>
      <c r="L962" s="41">
        <f>K962*(1.04^10)</f>
        <v>17758490.68616538</v>
      </c>
      <c r="M962" s="5" t="s">
        <v>3481</v>
      </c>
      <c r="N962" s="8"/>
      <c r="O962" s="5" t="s">
        <v>3348</v>
      </c>
      <c r="P962" s="5" t="s">
        <v>385</v>
      </c>
      <c r="Q962" s="5"/>
      <c r="R962" s="5" t="s">
        <v>3312</v>
      </c>
      <c r="S962" s="5" t="s">
        <v>3347</v>
      </c>
      <c r="T962" s="105"/>
      <c r="U962" s="105"/>
    </row>
    <row r="963" spans="1:21" ht="45" customHeight="1">
      <c r="A963" s="80">
        <v>11041</v>
      </c>
      <c r="B963" s="5" t="s">
        <v>2288</v>
      </c>
      <c r="C963" s="5"/>
      <c r="D963" s="6" t="s">
        <v>1526</v>
      </c>
      <c r="E963" s="5" t="s">
        <v>3285</v>
      </c>
      <c r="F963" s="5" t="s">
        <v>3285</v>
      </c>
      <c r="G963" s="5" t="s">
        <v>3285</v>
      </c>
      <c r="H963" s="7" t="s">
        <v>1601</v>
      </c>
      <c r="I963" s="7" t="s">
        <v>1527</v>
      </c>
      <c r="J963" s="7"/>
      <c r="K963" s="41">
        <v>77000000</v>
      </c>
      <c r="L963" s="41">
        <f>K963*(1.04^28)</f>
        <v>230900155.57703474</v>
      </c>
      <c r="M963" s="5" t="s">
        <v>3483</v>
      </c>
      <c r="N963" s="8"/>
      <c r="O963" s="5" t="s">
        <v>3348</v>
      </c>
      <c r="P963" s="5" t="s">
        <v>385</v>
      </c>
      <c r="Q963" s="5"/>
      <c r="R963" s="5" t="s">
        <v>3312</v>
      </c>
      <c r="S963" s="5" t="s">
        <v>3347</v>
      </c>
      <c r="T963" s="105" t="s">
        <v>3254</v>
      </c>
      <c r="U963" s="105"/>
    </row>
    <row r="964" spans="1:21" ht="45" customHeight="1">
      <c r="A964" s="80">
        <v>11045</v>
      </c>
      <c r="B964" s="5" t="s">
        <v>1202</v>
      </c>
      <c r="C964" s="5"/>
      <c r="D964" s="5" t="s">
        <v>1153</v>
      </c>
      <c r="E964" s="5" t="s">
        <v>2448</v>
      </c>
      <c r="F964" s="5" t="s">
        <v>1154</v>
      </c>
      <c r="G964" s="5" t="s">
        <v>3174</v>
      </c>
      <c r="H964" s="7" t="s">
        <v>2755</v>
      </c>
      <c r="I964" s="7" t="s">
        <v>133</v>
      </c>
      <c r="J964" s="7"/>
      <c r="K964" s="41">
        <v>24700000</v>
      </c>
      <c r="L964" s="41">
        <f>K964*(1.04^18)</f>
        <v>50037667.929849766</v>
      </c>
      <c r="M964" s="5" t="s">
        <v>3482</v>
      </c>
      <c r="N964" s="5"/>
      <c r="O964" s="5" t="s">
        <v>3417</v>
      </c>
      <c r="P964" s="5" t="s">
        <v>386</v>
      </c>
      <c r="Q964" s="5"/>
      <c r="R964" s="5" t="s">
        <v>3314</v>
      </c>
      <c r="S964" s="5" t="s">
        <v>3193</v>
      </c>
      <c r="T964" s="105"/>
      <c r="U964" s="105"/>
    </row>
    <row r="965" spans="1:21" ht="45" customHeight="1">
      <c r="A965" s="80">
        <v>11056</v>
      </c>
      <c r="B965" s="5" t="s">
        <v>3221</v>
      </c>
      <c r="C965" s="5" t="s">
        <v>3221</v>
      </c>
      <c r="D965" s="5" t="s">
        <v>470</v>
      </c>
      <c r="E965" s="5" t="s">
        <v>325</v>
      </c>
      <c r="F965" s="5" t="s">
        <v>326</v>
      </c>
      <c r="G965" s="5" t="s">
        <v>3170</v>
      </c>
      <c r="H965" s="7" t="s">
        <v>327</v>
      </c>
      <c r="I965" s="7" t="s">
        <v>328</v>
      </c>
      <c r="J965" s="5"/>
      <c r="K965" s="41">
        <v>5600000</v>
      </c>
      <c r="L965" s="41">
        <f>K965*(1.04^18)</f>
        <v>11344572.486119784</v>
      </c>
      <c r="M965" s="5" t="s">
        <v>3482</v>
      </c>
      <c r="N965" s="5"/>
      <c r="O965" s="5" t="s">
        <v>369</v>
      </c>
      <c r="P965" s="5" t="s">
        <v>386</v>
      </c>
      <c r="Q965" s="5"/>
      <c r="R965" s="5" t="s">
        <v>3314</v>
      </c>
      <c r="S965" s="5" t="s">
        <v>3193</v>
      </c>
      <c r="T965" s="105" t="s">
        <v>3254</v>
      </c>
      <c r="U965" s="105"/>
    </row>
    <row r="966" spans="1:21" ht="45" customHeight="1">
      <c r="A966" s="80">
        <v>11075</v>
      </c>
      <c r="B966" s="5" t="s">
        <v>3208</v>
      </c>
      <c r="C966" s="5" t="s">
        <v>3208</v>
      </c>
      <c r="D966" s="5" t="s">
        <v>1460</v>
      </c>
      <c r="E966" s="5" t="s">
        <v>1461</v>
      </c>
      <c r="F966" s="5" t="s">
        <v>1462</v>
      </c>
      <c r="G966" s="5" t="s">
        <v>3348</v>
      </c>
      <c r="H966" s="7" t="s">
        <v>2490</v>
      </c>
      <c r="I966" s="7" t="s">
        <v>1463</v>
      </c>
      <c r="J966" s="5"/>
      <c r="K966" s="41">
        <v>1450527</v>
      </c>
      <c r="L966" s="41">
        <f aca="true" t="shared" si="40" ref="L966:L972">K966*(1.04^10)</f>
        <v>2147134.3018697514</v>
      </c>
      <c r="M966" s="5" t="s">
        <v>3481</v>
      </c>
      <c r="N966" s="5"/>
      <c r="O966" s="5" t="s">
        <v>304</v>
      </c>
      <c r="P966" s="5" t="s">
        <v>385</v>
      </c>
      <c r="Q966" s="5"/>
      <c r="R966" s="5" t="s">
        <v>3431</v>
      </c>
      <c r="S966" s="5" t="s">
        <v>3347</v>
      </c>
      <c r="T966" s="105"/>
      <c r="U966" s="105"/>
    </row>
    <row r="967" spans="1:21" ht="45" customHeight="1">
      <c r="A967" s="5">
        <v>11082</v>
      </c>
      <c r="B967" s="5" t="s">
        <v>3213</v>
      </c>
      <c r="C967" s="5"/>
      <c r="D967" s="5" t="s">
        <v>253</v>
      </c>
      <c r="E967" s="5" t="s">
        <v>2882</v>
      </c>
      <c r="F967" s="5" t="s">
        <v>2883</v>
      </c>
      <c r="G967" s="5" t="s">
        <v>312</v>
      </c>
      <c r="H967" s="5" t="s">
        <v>2884</v>
      </c>
      <c r="I967" s="59" t="s">
        <v>154</v>
      </c>
      <c r="J967" s="59"/>
      <c r="K967" s="112">
        <v>760000</v>
      </c>
      <c r="L967" s="41">
        <f t="shared" si="40"/>
        <v>1124985.656537942</v>
      </c>
      <c r="M967" s="5" t="s">
        <v>3481</v>
      </c>
      <c r="N967" s="25"/>
      <c r="O967" s="5" t="s">
        <v>3089</v>
      </c>
      <c r="P967" s="5" t="s">
        <v>386</v>
      </c>
      <c r="Q967" s="5"/>
      <c r="R967" s="5" t="s">
        <v>3347</v>
      </c>
      <c r="S967" s="5" t="s">
        <v>3258</v>
      </c>
      <c r="T967" s="105"/>
      <c r="U967" s="105" t="s">
        <v>3254</v>
      </c>
    </row>
    <row r="968" spans="1:21" ht="45" customHeight="1">
      <c r="A968" s="5">
        <v>11083</v>
      </c>
      <c r="B968" s="5" t="s">
        <v>3213</v>
      </c>
      <c r="C968" s="5"/>
      <c r="D968" s="5" t="s">
        <v>155</v>
      </c>
      <c r="E968" s="5" t="s">
        <v>2912</v>
      </c>
      <c r="F968" s="5" t="s">
        <v>2885</v>
      </c>
      <c r="G968" s="5" t="s">
        <v>312</v>
      </c>
      <c r="H968" s="5" t="s">
        <v>2886</v>
      </c>
      <c r="I968" s="5" t="s">
        <v>2887</v>
      </c>
      <c r="J968" s="5"/>
      <c r="K968" s="41">
        <v>3900000</v>
      </c>
      <c r="L968" s="41">
        <f t="shared" si="40"/>
        <v>5772952.711181544</v>
      </c>
      <c r="M968" s="5" t="s">
        <v>3481</v>
      </c>
      <c r="N968" s="25"/>
      <c r="O968" s="5" t="s">
        <v>304</v>
      </c>
      <c r="P968" s="5" t="s">
        <v>386</v>
      </c>
      <c r="Q968" s="5"/>
      <c r="R968" s="5" t="s">
        <v>3258</v>
      </c>
      <c r="S968" s="5" t="s">
        <v>3314</v>
      </c>
      <c r="T968" s="105" t="s">
        <v>3254</v>
      </c>
      <c r="U968" s="105"/>
    </row>
    <row r="969" spans="1:21" ht="45" customHeight="1">
      <c r="A969" s="5">
        <v>11084</v>
      </c>
      <c r="B969" s="5" t="s">
        <v>3213</v>
      </c>
      <c r="C969" s="5"/>
      <c r="D969" s="5" t="s">
        <v>3537</v>
      </c>
      <c r="E969" s="5" t="s">
        <v>3538</v>
      </c>
      <c r="F969" s="5" t="s">
        <v>3539</v>
      </c>
      <c r="G969" s="5" t="s">
        <v>312</v>
      </c>
      <c r="H969" s="5" t="s">
        <v>2886</v>
      </c>
      <c r="I969" s="5" t="s">
        <v>224</v>
      </c>
      <c r="J969" s="5"/>
      <c r="K969" s="41">
        <v>1510000</v>
      </c>
      <c r="L969" s="41">
        <f t="shared" si="40"/>
        <v>2235168.8702267003</v>
      </c>
      <c r="M969" s="5" t="s">
        <v>3481</v>
      </c>
      <c r="N969" s="25"/>
      <c r="O969" s="5" t="s">
        <v>304</v>
      </c>
      <c r="P969" s="5" t="s">
        <v>386</v>
      </c>
      <c r="Q969" s="5"/>
      <c r="R969" s="5" t="s">
        <v>3258</v>
      </c>
      <c r="S969" s="5"/>
      <c r="T969" s="105" t="s">
        <v>3254</v>
      </c>
      <c r="U969" s="105"/>
    </row>
    <row r="970" spans="1:21" ht="45" customHeight="1">
      <c r="A970" s="5">
        <v>11085</v>
      </c>
      <c r="B970" s="5" t="s">
        <v>3213</v>
      </c>
      <c r="C970" s="5"/>
      <c r="D970" s="5" t="s">
        <v>3540</v>
      </c>
      <c r="E970" s="5" t="s">
        <v>3541</v>
      </c>
      <c r="F970" s="5" t="s">
        <v>3538</v>
      </c>
      <c r="G970" s="5" t="s">
        <v>3171</v>
      </c>
      <c r="H970" s="5" t="s">
        <v>2886</v>
      </c>
      <c r="I970" s="5" t="s">
        <v>156</v>
      </c>
      <c r="J970" s="5"/>
      <c r="K970" s="41">
        <v>3000000</v>
      </c>
      <c r="L970" s="41">
        <f t="shared" si="40"/>
        <v>4440732.854755034</v>
      </c>
      <c r="M970" s="5" t="s">
        <v>3481</v>
      </c>
      <c r="N970" s="25"/>
      <c r="O970" s="5" t="s">
        <v>304</v>
      </c>
      <c r="P970" s="5" t="s">
        <v>386</v>
      </c>
      <c r="Q970" s="5"/>
      <c r="R970" s="5" t="s">
        <v>3258</v>
      </c>
      <c r="S970" s="5"/>
      <c r="T970" s="105" t="s">
        <v>3254</v>
      </c>
      <c r="U970" s="105"/>
    </row>
    <row r="971" spans="1:21" ht="45" customHeight="1">
      <c r="A971" s="5">
        <v>11087</v>
      </c>
      <c r="B971" s="5" t="s">
        <v>3213</v>
      </c>
      <c r="C971" s="25"/>
      <c r="D971" s="5" t="s">
        <v>3542</v>
      </c>
      <c r="E971" s="5" t="s">
        <v>3543</v>
      </c>
      <c r="F971" s="5" t="s">
        <v>3538</v>
      </c>
      <c r="G971" s="5" t="s">
        <v>312</v>
      </c>
      <c r="H971" s="5" t="s">
        <v>2886</v>
      </c>
      <c r="I971" s="84" t="s">
        <v>2887</v>
      </c>
      <c r="J971" s="84"/>
      <c r="K971" s="41">
        <v>4295000</v>
      </c>
      <c r="L971" s="41">
        <f t="shared" si="40"/>
        <v>6357649.20372429</v>
      </c>
      <c r="M971" s="5" t="s">
        <v>3481</v>
      </c>
      <c r="N971" s="25"/>
      <c r="O971" s="5" t="s">
        <v>304</v>
      </c>
      <c r="P971" s="5" t="s">
        <v>386</v>
      </c>
      <c r="Q971" s="5"/>
      <c r="R971" s="5" t="s">
        <v>3258</v>
      </c>
      <c r="S971" s="5"/>
      <c r="T971" s="105" t="s">
        <v>3254</v>
      </c>
      <c r="U971" s="105"/>
    </row>
    <row r="972" spans="1:21" ht="45" customHeight="1">
      <c r="A972" s="80">
        <v>11096</v>
      </c>
      <c r="B972" s="5" t="s">
        <v>3208</v>
      </c>
      <c r="C972" s="5" t="s">
        <v>3208</v>
      </c>
      <c r="D972" s="5" t="s">
        <v>2762</v>
      </c>
      <c r="E972" s="5" t="s">
        <v>2764</v>
      </c>
      <c r="F972" s="5" t="s">
        <v>2768</v>
      </c>
      <c r="G972" s="5" t="s">
        <v>3172</v>
      </c>
      <c r="H972" s="7" t="s">
        <v>2765</v>
      </c>
      <c r="I972" s="7" t="s">
        <v>1386</v>
      </c>
      <c r="J972" s="5"/>
      <c r="K972" s="41">
        <v>13838103</v>
      </c>
      <c r="L972" s="41">
        <f t="shared" si="40"/>
        <v>20483772.8798614</v>
      </c>
      <c r="M972" s="5" t="s">
        <v>3481</v>
      </c>
      <c r="N972" s="5"/>
      <c r="O972" s="5" t="s">
        <v>3013</v>
      </c>
      <c r="P972" s="5" t="s">
        <v>386</v>
      </c>
      <c r="Q972" s="5"/>
      <c r="R972" s="5" t="s">
        <v>3314</v>
      </c>
      <c r="S972" s="5" t="s">
        <v>3347</v>
      </c>
      <c r="T972" s="105" t="s">
        <v>3254</v>
      </c>
      <c r="U972" s="105" t="s">
        <v>3254</v>
      </c>
    </row>
    <row r="973" spans="1:21" ht="45" customHeight="1">
      <c r="A973" s="80">
        <v>11097</v>
      </c>
      <c r="B973" s="5" t="s">
        <v>3208</v>
      </c>
      <c r="C973" s="5" t="s">
        <v>3208</v>
      </c>
      <c r="D973" s="5" t="s">
        <v>2696</v>
      </c>
      <c r="E973" s="5" t="s">
        <v>2697</v>
      </c>
      <c r="F973" s="5" t="s">
        <v>1387</v>
      </c>
      <c r="G973" s="5" t="s">
        <v>3174</v>
      </c>
      <c r="H973" s="7" t="s">
        <v>2698</v>
      </c>
      <c r="I973" s="7" t="s">
        <v>2699</v>
      </c>
      <c r="J973" s="5"/>
      <c r="K973" s="41">
        <v>9000000</v>
      </c>
      <c r="L973" s="41">
        <f>K973*(1.04^18)</f>
        <v>18232348.6384068</v>
      </c>
      <c r="M973" s="5" t="s">
        <v>3482</v>
      </c>
      <c r="N973" s="5"/>
      <c r="O973" s="5" t="s">
        <v>3310</v>
      </c>
      <c r="P973" s="5" t="s">
        <v>386</v>
      </c>
      <c r="Q973" s="5"/>
      <c r="R973" s="5" t="s">
        <v>3314</v>
      </c>
      <c r="S973" s="5" t="s">
        <v>3347</v>
      </c>
      <c r="T973" s="105" t="s">
        <v>3254</v>
      </c>
      <c r="U973" s="105"/>
    </row>
    <row r="974" spans="1:21" ht="45" customHeight="1">
      <c r="A974" s="5">
        <v>11098</v>
      </c>
      <c r="B974" s="5" t="s">
        <v>3208</v>
      </c>
      <c r="C974" s="5" t="s">
        <v>3208</v>
      </c>
      <c r="D974" s="5" t="s">
        <v>1388</v>
      </c>
      <c r="E974" s="5"/>
      <c r="F974" s="5"/>
      <c r="G974" s="80" t="s">
        <v>3348</v>
      </c>
      <c r="H974" s="7" t="s">
        <v>2668</v>
      </c>
      <c r="I974" s="7" t="s">
        <v>1389</v>
      </c>
      <c r="J974" s="5"/>
      <c r="K974" s="41">
        <v>8919615</v>
      </c>
      <c r="L974" s="41">
        <f>K974*(1.04^18)</f>
        <v>18069503.377818093</v>
      </c>
      <c r="M974" s="5" t="s">
        <v>3482</v>
      </c>
      <c r="N974" s="5"/>
      <c r="O974" s="5" t="s">
        <v>3089</v>
      </c>
      <c r="P974" s="5" t="s">
        <v>386</v>
      </c>
      <c r="Q974" s="5"/>
      <c r="R974" s="5" t="s">
        <v>3312</v>
      </c>
      <c r="S974" s="5" t="s">
        <v>3347</v>
      </c>
      <c r="T974" s="105" t="s">
        <v>3254</v>
      </c>
      <c r="U974" s="105"/>
    </row>
    <row r="975" spans="1:21" ht="45" customHeight="1">
      <c r="A975" s="5">
        <v>11101</v>
      </c>
      <c r="B975" s="5" t="s">
        <v>3208</v>
      </c>
      <c r="C975" s="5" t="s">
        <v>3208</v>
      </c>
      <c r="D975" s="5" t="s">
        <v>1392</v>
      </c>
      <c r="E975" s="5" t="s">
        <v>2538</v>
      </c>
      <c r="F975" s="5" t="s">
        <v>3021</v>
      </c>
      <c r="G975" s="5" t="s">
        <v>3348</v>
      </c>
      <c r="H975" s="7" t="s">
        <v>2490</v>
      </c>
      <c r="I975" s="7" t="s">
        <v>2491</v>
      </c>
      <c r="J975" s="5"/>
      <c r="K975" s="41">
        <v>5515000</v>
      </c>
      <c r="L975" s="41">
        <f aca="true" t="shared" si="41" ref="L975:L982">K975*(1.04^10)</f>
        <v>8163547.231324671</v>
      </c>
      <c r="M975" s="5" t="s">
        <v>3481</v>
      </c>
      <c r="N975" s="5"/>
      <c r="O975" s="5" t="s">
        <v>304</v>
      </c>
      <c r="P975" s="5" t="s">
        <v>385</v>
      </c>
      <c r="Q975" s="5"/>
      <c r="R975" s="5" t="s">
        <v>3431</v>
      </c>
      <c r="S975" s="5" t="s">
        <v>3258</v>
      </c>
      <c r="T975" s="105"/>
      <c r="U975" s="105"/>
    </row>
    <row r="976" spans="1:21" ht="45" customHeight="1">
      <c r="A976" s="5">
        <v>11116</v>
      </c>
      <c r="B976" s="5" t="s">
        <v>3200</v>
      </c>
      <c r="C976" s="5"/>
      <c r="D976" s="5" t="s">
        <v>55</v>
      </c>
      <c r="E976" s="5" t="s">
        <v>2230</v>
      </c>
      <c r="F976" s="17" t="s">
        <v>2222</v>
      </c>
      <c r="G976" s="5" t="s">
        <v>3172</v>
      </c>
      <c r="H976" s="7"/>
      <c r="I976" s="7" t="s">
        <v>56</v>
      </c>
      <c r="J976" s="10">
        <v>10973967</v>
      </c>
      <c r="K976" s="41">
        <v>1795000</v>
      </c>
      <c r="L976" s="41">
        <f t="shared" si="41"/>
        <v>2657038.4914284283</v>
      </c>
      <c r="M976" s="5" t="s">
        <v>3481</v>
      </c>
      <c r="N976" s="80"/>
      <c r="O976" s="5" t="s">
        <v>305</v>
      </c>
      <c r="P976" s="80" t="s">
        <v>386</v>
      </c>
      <c r="Q976" s="80"/>
      <c r="R976" s="5" t="s">
        <v>3314</v>
      </c>
      <c r="S976" s="5" t="s">
        <v>387</v>
      </c>
      <c r="T976" s="105" t="s">
        <v>3254</v>
      </c>
      <c r="U976" s="105"/>
    </row>
    <row r="977" spans="1:21" ht="45" customHeight="1">
      <c r="A977" s="80">
        <v>11117</v>
      </c>
      <c r="B977" s="5" t="s">
        <v>3200</v>
      </c>
      <c r="C977" s="5"/>
      <c r="D977" s="5" t="s">
        <v>1660</v>
      </c>
      <c r="E977" s="5" t="s">
        <v>1661</v>
      </c>
      <c r="F977" s="17"/>
      <c r="G977" s="80" t="s">
        <v>3172</v>
      </c>
      <c r="H977" s="7"/>
      <c r="I977" s="7" t="s">
        <v>1662</v>
      </c>
      <c r="J977" s="10">
        <v>16474000</v>
      </c>
      <c r="K977" s="90">
        <f>J977*1.403</f>
        <v>23113022</v>
      </c>
      <c r="L977" s="41">
        <f t="shared" si="41"/>
        <v>34212918.72269197</v>
      </c>
      <c r="M977" s="5" t="s">
        <v>3481</v>
      </c>
      <c r="N977" s="80"/>
      <c r="O977" s="5" t="s">
        <v>369</v>
      </c>
      <c r="P977" s="80" t="s">
        <v>386</v>
      </c>
      <c r="Q977" s="80"/>
      <c r="R977" s="5" t="s">
        <v>3314</v>
      </c>
      <c r="S977" s="5" t="s">
        <v>387</v>
      </c>
      <c r="T977" s="105" t="s">
        <v>3254</v>
      </c>
      <c r="U977" s="105"/>
    </row>
    <row r="978" spans="1:21" ht="45" customHeight="1">
      <c r="A978" s="80">
        <v>11128</v>
      </c>
      <c r="B978" s="5" t="s">
        <v>2889</v>
      </c>
      <c r="C978" s="5" t="s">
        <v>2889</v>
      </c>
      <c r="D978" s="5" t="s">
        <v>1397</v>
      </c>
      <c r="E978" s="5"/>
      <c r="F978" s="5"/>
      <c r="G978" s="5" t="s">
        <v>3170</v>
      </c>
      <c r="H978" s="7" t="s">
        <v>2816</v>
      </c>
      <c r="I978" s="7" t="s">
        <v>1398</v>
      </c>
      <c r="J978" s="5"/>
      <c r="K978" s="41">
        <v>19300000</v>
      </c>
      <c r="L978" s="41">
        <f t="shared" si="41"/>
        <v>28568714.69892405</v>
      </c>
      <c r="M978" s="5" t="s">
        <v>3481</v>
      </c>
      <c r="N978" s="5"/>
      <c r="O978" s="5" t="s">
        <v>3195</v>
      </c>
      <c r="P978" s="5" t="s">
        <v>385</v>
      </c>
      <c r="Q978" s="5"/>
      <c r="R978" s="5" t="s">
        <v>3314</v>
      </c>
      <c r="S978" s="5"/>
      <c r="T978" s="105" t="s">
        <v>3254</v>
      </c>
      <c r="U978" s="105"/>
    </row>
    <row r="979" spans="1:21" ht="45" customHeight="1">
      <c r="A979" s="80">
        <v>11129</v>
      </c>
      <c r="B979" s="5" t="s">
        <v>2889</v>
      </c>
      <c r="C979" s="5" t="s">
        <v>2889</v>
      </c>
      <c r="D979" s="5" t="s">
        <v>1395</v>
      </c>
      <c r="E979" s="5"/>
      <c r="F979" s="5"/>
      <c r="G979" s="5" t="s">
        <v>3170</v>
      </c>
      <c r="H979" s="7" t="s">
        <v>2816</v>
      </c>
      <c r="I979" s="7" t="s">
        <v>1396</v>
      </c>
      <c r="J979" s="5"/>
      <c r="K979" s="41">
        <v>16600000</v>
      </c>
      <c r="L979" s="41">
        <f t="shared" si="41"/>
        <v>24572055.12964452</v>
      </c>
      <c r="M979" s="5" t="s">
        <v>3481</v>
      </c>
      <c r="N979" s="5"/>
      <c r="O979" s="5" t="s">
        <v>3195</v>
      </c>
      <c r="P979" s="5" t="s">
        <v>385</v>
      </c>
      <c r="Q979" s="5"/>
      <c r="R979" s="5" t="s">
        <v>3314</v>
      </c>
      <c r="S979" s="5"/>
      <c r="T979" s="105" t="s">
        <v>3254</v>
      </c>
      <c r="U979" s="105"/>
    </row>
    <row r="980" spans="1:21" ht="45" customHeight="1">
      <c r="A980" s="80">
        <v>11130</v>
      </c>
      <c r="B980" s="5" t="s">
        <v>1393</v>
      </c>
      <c r="C980" s="5" t="s">
        <v>3220</v>
      </c>
      <c r="D980" s="5" t="s">
        <v>1394</v>
      </c>
      <c r="E980" s="5" t="s">
        <v>2813</v>
      </c>
      <c r="F980" s="5" t="s">
        <v>2804</v>
      </c>
      <c r="G980" s="5" t="s">
        <v>3175</v>
      </c>
      <c r="H980" s="5" t="s">
        <v>2806</v>
      </c>
      <c r="I980" s="16" t="s">
        <v>2814</v>
      </c>
      <c r="J980" s="5"/>
      <c r="K980" s="92">
        <v>8500000</v>
      </c>
      <c r="L980" s="41">
        <f t="shared" si="41"/>
        <v>12582076.42180593</v>
      </c>
      <c r="M980" s="5" t="s">
        <v>3481</v>
      </c>
      <c r="N980" s="5"/>
      <c r="O980" s="5" t="s">
        <v>3310</v>
      </c>
      <c r="P980" s="5" t="s">
        <v>385</v>
      </c>
      <c r="Q980" s="5"/>
      <c r="R980" s="5" t="s">
        <v>3314</v>
      </c>
      <c r="S980" s="5"/>
      <c r="T980" s="105" t="s">
        <v>3254</v>
      </c>
      <c r="U980" s="105"/>
    </row>
    <row r="981" spans="1:21" ht="45" customHeight="1">
      <c r="A981" s="80">
        <v>11245</v>
      </c>
      <c r="B981" s="5" t="s">
        <v>3201</v>
      </c>
      <c r="C981" s="5" t="s">
        <v>3201</v>
      </c>
      <c r="D981" s="5" t="s">
        <v>965</v>
      </c>
      <c r="E981" s="5" t="s">
        <v>952</v>
      </c>
      <c r="F981" s="5" t="s">
        <v>966</v>
      </c>
      <c r="G981" s="5" t="s">
        <v>3175</v>
      </c>
      <c r="H981" s="7" t="s">
        <v>958</v>
      </c>
      <c r="I981" s="7" t="s">
        <v>967</v>
      </c>
      <c r="J981" s="7"/>
      <c r="K981" s="41">
        <v>750000</v>
      </c>
      <c r="L981" s="41">
        <f t="shared" si="41"/>
        <v>1110183.2136887584</v>
      </c>
      <c r="M981" s="5" t="s">
        <v>3481</v>
      </c>
      <c r="N981" s="5"/>
      <c r="O981" s="5" t="s">
        <v>3277</v>
      </c>
      <c r="P981" s="5" t="s">
        <v>385</v>
      </c>
      <c r="Q981" s="5"/>
      <c r="R981" s="5" t="s">
        <v>3314</v>
      </c>
      <c r="S981" s="5"/>
      <c r="T981" s="105" t="s">
        <v>3254</v>
      </c>
      <c r="U981" s="105"/>
    </row>
    <row r="982" spans="1:21" ht="45" customHeight="1">
      <c r="A982" s="80">
        <v>11246</v>
      </c>
      <c r="B982" s="5" t="s">
        <v>3201</v>
      </c>
      <c r="C982" s="5" t="s">
        <v>3201</v>
      </c>
      <c r="D982" s="5" t="s">
        <v>969</v>
      </c>
      <c r="E982" s="5" t="s">
        <v>970</v>
      </c>
      <c r="F982" s="5" t="s">
        <v>971</v>
      </c>
      <c r="G982" s="5" t="s">
        <v>3175</v>
      </c>
      <c r="H982" s="7" t="s">
        <v>972</v>
      </c>
      <c r="I982" s="7" t="s">
        <v>973</v>
      </c>
      <c r="J982" s="7"/>
      <c r="K982" s="41">
        <v>210000</v>
      </c>
      <c r="L982" s="41">
        <f t="shared" si="41"/>
        <v>310851.2998328524</v>
      </c>
      <c r="M982" s="5" t="s">
        <v>3481</v>
      </c>
      <c r="N982" s="5"/>
      <c r="O982" s="5" t="s">
        <v>3277</v>
      </c>
      <c r="P982" s="5" t="s">
        <v>386</v>
      </c>
      <c r="Q982" s="5"/>
      <c r="R982" s="5" t="s">
        <v>3347</v>
      </c>
      <c r="S982" s="5"/>
      <c r="T982" s="105" t="s">
        <v>3254</v>
      </c>
      <c r="U982" s="105"/>
    </row>
    <row r="983" spans="1:21" ht="45" customHeight="1">
      <c r="A983" s="80">
        <v>11247</v>
      </c>
      <c r="B983" s="5" t="s">
        <v>3201</v>
      </c>
      <c r="C983" s="5" t="s">
        <v>3201</v>
      </c>
      <c r="D983" s="5" t="s">
        <v>977</v>
      </c>
      <c r="E983" s="5" t="s">
        <v>978</v>
      </c>
      <c r="F983" s="5" t="s">
        <v>952</v>
      </c>
      <c r="G983" s="5" t="s">
        <v>3175</v>
      </c>
      <c r="H983" s="7" t="s">
        <v>972</v>
      </c>
      <c r="I983" s="7" t="s">
        <v>973</v>
      </c>
      <c r="J983" s="7"/>
      <c r="K983" s="41">
        <v>75000</v>
      </c>
      <c r="L983" s="41">
        <f>K983*(1.04^18)</f>
        <v>151936.23865338997</v>
      </c>
      <c r="M983" s="5" t="s">
        <v>3482</v>
      </c>
      <c r="N983" s="5"/>
      <c r="O983" s="5" t="s">
        <v>3277</v>
      </c>
      <c r="P983" s="5" t="s">
        <v>386</v>
      </c>
      <c r="Q983" s="5"/>
      <c r="R983" s="5" t="s">
        <v>3347</v>
      </c>
      <c r="S983" s="5"/>
      <c r="T983" s="105" t="s">
        <v>3254</v>
      </c>
      <c r="U983" s="105"/>
    </row>
    <row r="984" spans="1:21" ht="45" customHeight="1">
      <c r="A984" s="80">
        <v>11248</v>
      </c>
      <c r="B984" s="5" t="s">
        <v>3201</v>
      </c>
      <c r="C984" s="5" t="s">
        <v>3201</v>
      </c>
      <c r="D984" s="5" t="s">
        <v>964</v>
      </c>
      <c r="E984" s="5" t="s">
        <v>979</v>
      </c>
      <c r="F984" s="5" t="s">
        <v>980</v>
      </c>
      <c r="G984" s="5" t="s">
        <v>3175</v>
      </c>
      <c r="H984" s="7" t="s">
        <v>972</v>
      </c>
      <c r="I984" s="7" t="s">
        <v>973</v>
      </c>
      <c r="J984" s="7"/>
      <c r="K984" s="41">
        <v>75000</v>
      </c>
      <c r="L984" s="41">
        <f>K984*(1.04^10)</f>
        <v>111018.32136887584</v>
      </c>
      <c r="M984" s="5" t="s">
        <v>3481</v>
      </c>
      <c r="N984" s="5"/>
      <c r="O984" s="5" t="s">
        <v>3277</v>
      </c>
      <c r="P984" s="5" t="s">
        <v>386</v>
      </c>
      <c r="Q984" s="5"/>
      <c r="R984" s="5" t="s">
        <v>3347</v>
      </c>
      <c r="S984" s="5"/>
      <c r="T984" s="105" t="s">
        <v>3254</v>
      </c>
      <c r="U984" s="105"/>
    </row>
    <row r="985" spans="1:21" ht="45" customHeight="1">
      <c r="A985" s="80">
        <v>11249</v>
      </c>
      <c r="B985" s="5" t="s">
        <v>3201</v>
      </c>
      <c r="C985" s="5" t="s">
        <v>3201</v>
      </c>
      <c r="D985" s="5" t="s">
        <v>981</v>
      </c>
      <c r="E985" s="5" t="s">
        <v>982</v>
      </c>
      <c r="F985" s="5" t="s">
        <v>983</v>
      </c>
      <c r="G985" s="5" t="s">
        <v>3175</v>
      </c>
      <c r="H985" s="7" t="s">
        <v>972</v>
      </c>
      <c r="I985" s="7" t="s">
        <v>973</v>
      </c>
      <c r="J985" s="7"/>
      <c r="K985" s="41">
        <v>225000</v>
      </c>
      <c r="L985" s="41">
        <f>K985*(1.04^10)</f>
        <v>333054.9641066275</v>
      </c>
      <c r="M985" s="5" t="s">
        <v>3481</v>
      </c>
      <c r="N985" s="5"/>
      <c r="O985" s="5" t="s">
        <v>3277</v>
      </c>
      <c r="P985" s="5" t="s">
        <v>386</v>
      </c>
      <c r="Q985" s="5"/>
      <c r="R985" s="5" t="s">
        <v>3347</v>
      </c>
      <c r="S985" s="5"/>
      <c r="T985" s="105" t="s">
        <v>3254</v>
      </c>
      <c r="U985" s="105"/>
    </row>
    <row r="986" spans="1:21" ht="45" customHeight="1">
      <c r="A986" s="80">
        <v>11250</v>
      </c>
      <c r="B986" s="5" t="s">
        <v>3201</v>
      </c>
      <c r="C986" s="5" t="s">
        <v>3201</v>
      </c>
      <c r="D986" s="5" t="s">
        <v>984</v>
      </c>
      <c r="E986" s="5" t="s">
        <v>985</v>
      </c>
      <c r="F986" s="5" t="s">
        <v>983</v>
      </c>
      <c r="G986" s="5" t="s">
        <v>3175</v>
      </c>
      <c r="H986" s="7" t="s">
        <v>972</v>
      </c>
      <c r="I986" s="7" t="s">
        <v>973</v>
      </c>
      <c r="J986" s="7"/>
      <c r="K986" s="41">
        <v>110000</v>
      </c>
      <c r="L986" s="41">
        <f>K986*(1.04^10)</f>
        <v>162826.87134101792</v>
      </c>
      <c r="M986" s="5" t="s">
        <v>3481</v>
      </c>
      <c r="N986" s="5"/>
      <c r="O986" s="5" t="s">
        <v>3277</v>
      </c>
      <c r="P986" s="5" t="s">
        <v>386</v>
      </c>
      <c r="Q986" s="5"/>
      <c r="R986" s="5" t="s">
        <v>3347</v>
      </c>
      <c r="S986" s="5"/>
      <c r="T986" s="105" t="s">
        <v>3254</v>
      </c>
      <c r="U986" s="105"/>
    </row>
    <row r="987" spans="1:21" ht="45" customHeight="1">
      <c r="A987" s="80">
        <v>11251</v>
      </c>
      <c r="B987" s="5" t="s">
        <v>3201</v>
      </c>
      <c r="C987" s="5" t="s">
        <v>3201</v>
      </c>
      <c r="D987" s="5" t="s">
        <v>968</v>
      </c>
      <c r="E987" s="5" t="s">
        <v>979</v>
      </c>
      <c r="F987" s="5" t="s">
        <v>1154</v>
      </c>
      <c r="G987" s="5" t="s">
        <v>3175</v>
      </c>
      <c r="H987" s="7" t="s">
        <v>958</v>
      </c>
      <c r="I987" s="7" t="s">
        <v>986</v>
      </c>
      <c r="J987" s="7"/>
      <c r="K987" s="41">
        <v>750000</v>
      </c>
      <c r="L987" s="41">
        <f>K987*(1.04^10)</f>
        <v>1110183.2136887584</v>
      </c>
      <c r="M987" s="5" t="s">
        <v>3481</v>
      </c>
      <c r="N987" s="5"/>
      <c r="O987" s="5" t="s">
        <v>3277</v>
      </c>
      <c r="P987" s="5" t="s">
        <v>385</v>
      </c>
      <c r="Q987" s="5"/>
      <c r="R987" s="5" t="s">
        <v>3314</v>
      </c>
      <c r="S987" s="5"/>
      <c r="T987" s="105" t="s">
        <v>3254</v>
      </c>
      <c r="U987" s="105"/>
    </row>
    <row r="988" spans="1:21" ht="45" customHeight="1">
      <c r="A988" s="80">
        <v>11252</v>
      </c>
      <c r="B988" s="5" t="s">
        <v>3208</v>
      </c>
      <c r="C988" s="5" t="s">
        <v>3208</v>
      </c>
      <c r="D988" s="5" t="s">
        <v>1382</v>
      </c>
      <c r="E988" s="5" t="s">
        <v>2541</v>
      </c>
      <c r="F988" s="5" t="s">
        <v>1383</v>
      </c>
      <c r="G988" s="5" t="s">
        <v>3170</v>
      </c>
      <c r="H988" s="5" t="s">
        <v>1384</v>
      </c>
      <c r="I988" s="5" t="s">
        <v>1365</v>
      </c>
      <c r="J988" s="5"/>
      <c r="K988" s="90">
        <v>4900000</v>
      </c>
      <c r="L988" s="41">
        <f>K988*(1.04^18)</f>
        <v>9926500.925354812</v>
      </c>
      <c r="M988" s="5" t="s">
        <v>3482</v>
      </c>
      <c r="N988" s="5"/>
      <c r="O988" s="80" t="s">
        <v>2498</v>
      </c>
      <c r="P988" s="5" t="s">
        <v>385</v>
      </c>
      <c r="Q988" s="5"/>
      <c r="R988" s="5" t="s">
        <v>290</v>
      </c>
      <c r="S988" s="5"/>
      <c r="T988" s="105"/>
      <c r="U988" s="105"/>
    </row>
    <row r="989" spans="1:21" ht="45" customHeight="1">
      <c r="A989" s="80">
        <v>11253</v>
      </c>
      <c r="B989" s="5" t="s">
        <v>3208</v>
      </c>
      <c r="C989" s="5" t="s">
        <v>3208</v>
      </c>
      <c r="D989" s="5" t="s">
        <v>1385</v>
      </c>
      <c r="E989" s="5" t="s">
        <v>2541</v>
      </c>
      <c r="F989" s="5" t="s">
        <v>2538</v>
      </c>
      <c r="G989" s="5" t="s">
        <v>3170</v>
      </c>
      <c r="H989" s="5" t="s">
        <v>1384</v>
      </c>
      <c r="I989" s="5" t="s">
        <v>1348</v>
      </c>
      <c r="J989" s="5"/>
      <c r="K989" s="90">
        <v>3600000</v>
      </c>
      <c r="L989" s="41">
        <f aca="true" t="shared" si="42" ref="L989:L1006">K989*(1.04^10)</f>
        <v>5328879.42570604</v>
      </c>
      <c r="M989" s="5" t="s">
        <v>3481</v>
      </c>
      <c r="N989" s="5"/>
      <c r="O989" s="80" t="s">
        <v>2498</v>
      </c>
      <c r="P989" s="5" t="s">
        <v>385</v>
      </c>
      <c r="Q989" s="5"/>
      <c r="R989" s="5" t="s">
        <v>290</v>
      </c>
      <c r="S989" s="5"/>
      <c r="T989" s="105"/>
      <c r="U989" s="105"/>
    </row>
    <row r="990" spans="1:21" ht="45" customHeight="1">
      <c r="A990" s="80">
        <v>11254</v>
      </c>
      <c r="B990" s="5" t="s">
        <v>3208</v>
      </c>
      <c r="C990" s="5" t="s">
        <v>3208</v>
      </c>
      <c r="D990" s="5" t="s">
        <v>1349</v>
      </c>
      <c r="E990" s="5" t="s">
        <v>2541</v>
      </c>
      <c r="F990" s="5" t="s">
        <v>2615</v>
      </c>
      <c r="G990" s="5" t="s">
        <v>3170</v>
      </c>
      <c r="H990" s="5" t="s">
        <v>1384</v>
      </c>
      <c r="I990" s="5" t="s">
        <v>1365</v>
      </c>
      <c r="J990" s="5"/>
      <c r="K990" s="90">
        <v>4500000</v>
      </c>
      <c r="L990" s="41">
        <f t="shared" si="42"/>
        <v>6661099.282132551</v>
      </c>
      <c r="M990" s="5" t="s">
        <v>3481</v>
      </c>
      <c r="N990" s="5"/>
      <c r="O990" s="80" t="s">
        <v>2498</v>
      </c>
      <c r="P990" s="5" t="s">
        <v>385</v>
      </c>
      <c r="Q990" s="5"/>
      <c r="R990" s="5" t="s">
        <v>290</v>
      </c>
      <c r="S990" s="5"/>
      <c r="T990" s="105"/>
      <c r="U990" s="105"/>
    </row>
    <row r="991" spans="1:21" ht="45" customHeight="1">
      <c r="A991" s="80">
        <v>11255</v>
      </c>
      <c r="B991" s="5" t="s">
        <v>3208</v>
      </c>
      <c r="C991" s="5" t="s">
        <v>3208</v>
      </c>
      <c r="D991" s="5" t="s">
        <v>1350</v>
      </c>
      <c r="E991" s="5" t="s">
        <v>1351</v>
      </c>
      <c r="F991" s="5" t="s">
        <v>2538</v>
      </c>
      <c r="G991" s="5" t="s">
        <v>3171</v>
      </c>
      <c r="H991" s="5" t="s">
        <v>1384</v>
      </c>
      <c r="I991" s="5" t="s">
        <v>1365</v>
      </c>
      <c r="J991" s="5"/>
      <c r="K991" s="90">
        <v>700000</v>
      </c>
      <c r="L991" s="41">
        <f t="shared" si="42"/>
        <v>1036170.9994428412</v>
      </c>
      <c r="M991" s="5" t="s">
        <v>3481</v>
      </c>
      <c r="N991" s="5"/>
      <c r="O991" s="80" t="s">
        <v>2498</v>
      </c>
      <c r="P991" s="5" t="s">
        <v>385</v>
      </c>
      <c r="Q991" s="5"/>
      <c r="R991" s="5" t="s">
        <v>290</v>
      </c>
      <c r="S991" s="5"/>
      <c r="T991" s="105"/>
      <c r="U991" s="105"/>
    </row>
    <row r="992" spans="1:21" ht="45" customHeight="1">
      <c r="A992" s="80">
        <v>11256</v>
      </c>
      <c r="B992" s="5" t="s">
        <v>3208</v>
      </c>
      <c r="C992" s="5" t="s">
        <v>3208</v>
      </c>
      <c r="D992" s="26" t="s">
        <v>1352</v>
      </c>
      <c r="E992" s="5" t="s">
        <v>1489</v>
      </c>
      <c r="F992" s="5" t="s">
        <v>3130</v>
      </c>
      <c r="G992" s="5" t="s">
        <v>3171</v>
      </c>
      <c r="H992" s="5" t="s">
        <v>1384</v>
      </c>
      <c r="I992" s="5" t="s">
        <v>1353</v>
      </c>
      <c r="J992" s="5"/>
      <c r="K992" s="90">
        <v>1400000</v>
      </c>
      <c r="L992" s="41">
        <f t="shared" si="42"/>
        <v>2072341.9988856823</v>
      </c>
      <c r="M992" s="5" t="s">
        <v>3481</v>
      </c>
      <c r="N992" s="5"/>
      <c r="O992" s="80" t="s">
        <v>2498</v>
      </c>
      <c r="P992" s="5" t="s">
        <v>385</v>
      </c>
      <c r="Q992" s="5"/>
      <c r="R992" s="5" t="s">
        <v>290</v>
      </c>
      <c r="S992" s="5"/>
      <c r="T992" s="105"/>
      <c r="U992" s="105"/>
    </row>
    <row r="993" spans="1:21" ht="45" customHeight="1">
      <c r="A993" s="80">
        <v>11257</v>
      </c>
      <c r="B993" s="5" t="s">
        <v>3208</v>
      </c>
      <c r="C993" s="5" t="s">
        <v>3208</v>
      </c>
      <c r="D993" s="5" t="s">
        <v>1354</v>
      </c>
      <c r="E993" s="5" t="s">
        <v>2686</v>
      </c>
      <c r="F993" s="5" t="s">
        <v>1489</v>
      </c>
      <c r="G993" s="5" t="s">
        <v>3171</v>
      </c>
      <c r="H993" s="5" t="s">
        <v>1355</v>
      </c>
      <c r="I993" s="5" t="s">
        <v>1356</v>
      </c>
      <c r="J993" s="5"/>
      <c r="K993" s="90">
        <v>250000</v>
      </c>
      <c r="L993" s="41">
        <f t="shared" si="42"/>
        <v>370061.07122958614</v>
      </c>
      <c r="M993" s="5" t="s">
        <v>3481</v>
      </c>
      <c r="N993" s="5"/>
      <c r="O993" s="80" t="s">
        <v>2498</v>
      </c>
      <c r="P993" s="5" t="s">
        <v>385</v>
      </c>
      <c r="Q993" s="5"/>
      <c r="R993" s="5" t="s">
        <v>290</v>
      </c>
      <c r="S993" s="5"/>
      <c r="T993" s="105"/>
      <c r="U993" s="105"/>
    </row>
    <row r="994" spans="1:21" ht="45" customHeight="1">
      <c r="A994" s="80">
        <v>11258</v>
      </c>
      <c r="B994" s="5" t="s">
        <v>3208</v>
      </c>
      <c r="C994" s="5" t="s">
        <v>3208</v>
      </c>
      <c r="D994" s="5" t="s">
        <v>1357</v>
      </c>
      <c r="E994" s="5" t="s">
        <v>1489</v>
      </c>
      <c r="F994" s="5" t="s">
        <v>3130</v>
      </c>
      <c r="G994" s="5" t="s">
        <v>3170</v>
      </c>
      <c r="H994" s="5" t="s">
        <v>1384</v>
      </c>
      <c r="I994" s="5" t="s">
        <v>1358</v>
      </c>
      <c r="J994" s="5"/>
      <c r="K994" s="90">
        <v>1900000</v>
      </c>
      <c r="L994" s="41">
        <f t="shared" si="42"/>
        <v>2812464.1413448546</v>
      </c>
      <c r="M994" s="5" t="s">
        <v>3481</v>
      </c>
      <c r="N994" s="5"/>
      <c r="O994" s="80" t="s">
        <v>2498</v>
      </c>
      <c r="P994" s="5" t="s">
        <v>385</v>
      </c>
      <c r="Q994" s="5"/>
      <c r="R994" s="5" t="s">
        <v>290</v>
      </c>
      <c r="S994" s="5"/>
      <c r="T994" s="105"/>
      <c r="U994" s="105" t="s">
        <v>3254</v>
      </c>
    </row>
    <row r="995" spans="1:21" ht="45" customHeight="1">
      <c r="A995" s="80">
        <v>11259</v>
      </c>
      <c r="B995" s="5" t="s">
        <v>3208</v>
      </c>
      <c r="C995" s="5" t="s">
        <v>3208</v>
      </c>
      <c r="D995" s="5" t="s">
        <v>1359</v>
      </c>
      <c r="E995" s="5" t="s">
        <v>2538</v>
      </c>
      <c r="F995" s="5" t="s">
        <v>1489</v>
      </c>
      <c r="G995" s="5" t="s">
        <v>3170</v>
      </c>
      <c r="H995" s="5" t="s">
        <v>1355</v>
      </c>
      <c r="I995" s="5" t="s">
        <v>1356</v>
      </c>
      <c r="J995" s="5"/>
      <c r="K995" s="90">
        <v>200000</v>
      </c>
      <c r="L995" s="41">
        <f t="shared" si="42"/>
        <v>296048.8569836689</v>
      </c>
      <c r="M995" s="5" t="s">
        <v>3481</v>
      </c>
      <c r="N995" s="5"/>
      <c r="O995" s="80" t="s">
        <v>2498</v>
      </c>
      <c r="P995" s="5" t="s">
        <v>385</v>
      </c>
      <c r="Q995" s="5"/>
      <c r="R995" s="5" t="s">
        <v>290</v>
      </c>
      <c r="S995" s="5"/>
      <c r="T995" s="105"/>
      <c r="U995" s="105" t="s">
        <v>3254</v>
      </c>
    </row>
    <row r="996" spans="1:21" ht="45" customHeight="1">
      <c r="A996" s="80">
        <v>11260</v>
      </c>
      <c r="B996" s="5" t="s">
        <v>3208</v>
      </c>
      <c r="C996" s="5" t="s">
        <v>3208</v>
      </c>
      <c r="D996" s="5" t="s">
        <v>1360</v>
      </c>
      <c r="E996" s="5" t="s">
        <v>2654</v>
      </c>
      <c r="F996" s="5" t="s">
        <v>2764</v>
      </c>
      <c r="G996" s="5" t="s">
        <v>3170</v>
      </c>
      <c r="H996" s="5" t="s">
        <v>1361</v>
      </c>
      <c r="I996" s="5" t="s">
        <v>1365</v>
      </c>
      <c r="J996" s="5"/>
      <c r="K996" s="90">
        <v>1200000</v>
      </c>
      <c r="L996" s="41">
        <f t="shared" si="42"/>
        <v>1776293.1419020134</v>
      </c>
      <c r="M996" s="5" t="s">
        <v>3481</v>
      </c>
      <c r="N996" s="5"/>
      <c r="O996" s="80" t="s">
        <v>2498</v>
      </c>
      <c r="P996" s="5" t="s">
        <v>385</v>
      </c>
      <c r="Q996" s="5"/>
      <c r="R996" s="5" t="s">
        <v>290</v>
      </c>
      <c r="S996" s="5"/>
      <c r="T996" s="105"/>
      <c r="U996" s="105" t="s">
        <v>3254</v>
      </c>
    </row>
    <row r="997" spans="1:21" ht="45" customHeight="1">
      <c r="A997" s="80">
        <v>11261</v>
      </c>
      <c r="B997" s="5" t="s">
        <v>3208</v>
      </c>
      <c r="C997" s="5" t="s">
        <v>3208</v>
      </c>
      <c r="D997" s="53" t="s">
        <v>1323</v>
      </c>
      <c r="E997" s="5" t="s">
        <v>2654</v>
      </c>
      <c r="F997" s="5" t="s">
        <v>2763</v>
      </c>
      <c r="G997" s="5" t="s">
        <v>3170</v>
      </c>
      <c r="H997" s="5" t="s">
        <v>1324</v>
      </c>
      <c r="I997" s="54" t="s">
        <v>1325</v>
      </c>
      <c r="J997" s="5"/>
      <c r="K997" s="90">
        <v>2000000</v>
      </c>
      <c r="L997" s="41">
        <f t="shared" si="42"/>
        <v>2960488.569836689</v>
      </c>
      <c r="M997" s="5" t="s">
        <v>3481</v>
      </c>
      <c r="N997" s="5"/>
      <c r="O997" s="5" t="s">
        <v>2498</v>
      </c>
      <c r="P997" s="5" t="s">
        <v>385</v>
      </c>
      <c r="Q997" s="5"/>
      <c r="R997" s="5" t="s">
        <v>290</v>
      </c>
      <c r="S997" s="5"/>
      <c r="T997" s="105"/>
      <c r="U997" s="105" t="s">
        <v>3254</v>
      </c>
    </row>
    <row r="998" spans="1:21" ht="45" customHeight="1">
      <c r="A998" s="80">
        <v>11262</v>
      </c>
      <c r="B998" s="5" t="s">
        <v>3208</v>
      </c>
      <c r="C998" s="5" t="s">
        <v>3208</v>
      </c>
      <c r="D998" s="26" t="s">
        <v>1326</v>
      </c>
      <c r="E998" s="5" t="s">
        <v>1327</v>
      </c>
      <c r="F998" s="5" t="s">
        <v>2654</v>
      </c>
      <c r="G998" s="5" t="s">
        <v>3170</v>
      </c>
      <c r="H998" s="5" t="s">
        <v>1361</v>
      </c>
      <c r="I998" s="5" t="s">
        <v>1356</v>
      </c>
      <c r="J998" s="5"/>
      <c r="K998" s="90">
        <v>1700000</v>
      </c>
      <c r="L998" s="41">
        <f t="shared" si="42"/>
        <v>2516415.284361186</v>
      </c>
      <c r="M998" s="5" t="s">
        <v>3481</v>
      </c>
      <c r="N998" s="5"/>
      <c r="O998" s="5" t="s">
        <v>2498</v>
      </c>
      <c r="P998" s="5" t="s">
        <v>385</v>
      </c>
      <c r="Q998" s="5"/>
      <c r="R998" s="5" t="s">
        <v>290</v>
      </c>
      <c r="S998" s="5"/>
      <c r="T998" s="105"/>
      <c r="U998" s="105"/>
    </row>
    <row r="999" spans="1:21" ht="45" customHeight="1">
      <c r="A999" s="80">
        <v>11263</v>
      </c>
      <c r="B999" s="5" t="s">
        <v>3208</v>
      </c>
      <c r="C999" s="5" t="s">
        <v>3208</v>
      </c>
      <c r="D999" s="26" t="s">
        <v>1328</v>
      </c>
      <c r="E999" s="5" t="s">
        <v>1400</v>
      </c>
      <c r="F999" s="5" t="s">
        <v>2763</v>
      </c>
      <c r="G999" s="5" t="s">
        <v>3170</v>
      </c>
      <c r="H999" s="5" t="s">
        <v>1329</v>
      </c>
      <c r="I999" s="5" t="s">
        <v>238</v>
      </c>
      <c r="J999" s="5"/>
      <c r="K999" s="90">
        <v>950000</v>
      </c>
      <c r="L999" s="41">
        <f t="shared" si="42"/>
        <v>1406232.0706724273</v>
      </c>
      <c r="M999" s="5" t="s">
        <v>3481</v>
      </c>
      <c r="N999" s="5"/>
      <c r="O999" s="5" t="s">
        <v>2498</v>
      </c>
      <c r="P999" s="5" t="s">
        <v>385</v>
      </c>
      <c r="Q999" s="5"/>
      <c r="R999" s="5" t="s">
        <v>290</v>
      </c>
      <c r="S999" s="5"/>
      <c r="T999" s="105" t="s">
        <v>3254</v>
      </c>
      <c r="U999" s="105"/>
    </row>
    <row r="1000" spans="1:21" ht="45" customHeight="1">
      <c r="A1000" s="80">
        <v>11264</v>
      </c>
      <c r="B1000" s="5" t="s">
        <v>3208</v>
      </c>
      <c r="C1000" s="5" t="s">
        <v>3208</v>
      </c>
      <c r="D1000" s="26" t="s">
        <v>1330</v>
      </c>
      <c r="E1000" s="5" t="s">
        <v>3200</v>
      </c>
      <c r="F1000" s="5" t="s">
        <v>3208</v>
      </c>
      <c r="G1000" s="5" t="s">
        <v>3173</v>
      </c>
      <c r="H1000" s="5" t="s">
        <v>1329</v>
      </c>
      <c r="I1000" s="5" t="s">
        <v>1331</v>
      </c>
      <c r="J1000" s="5"/>
      <c r="K1000" s="90">
        <v>100000</v>
      </c>
      <c r="L1000" s="41">
        <f t="shared" si="42"/>
        <v>148024.42849183446</v>
      </c>
      <c r="M1000" s="5" t="s">
        <v>3481</v>
      </c>
      <c r="N1000" s="5"/>
      <c r="O1000" s="5" t="s">
        <v>2498</v>
      </c>
      <c r="P1000" s="5" t="s">
        <v>385</v>
      </c>
      <c r="Q1000" s="5"/>
      <c r="R1000" s="5" t="s">
        <v>290</v>
      </c>
      <c r="S1000" s="5"/>
      <c r="T1000" s="105" t="s">
        <v>3254</v>
      </c>
      <c r="U1000" s="105"/>
    </row>
    <row r="1001" spans="1:21" ht="45" customHeight="1">
      <c r="A1001" s="80">
        <v>11265</v>
      </c>
      <c r="B1001" s="5" t="s">
        <v>3208</v>
      </c>
      <c r="C1001" s="5" t="s">
        <v>3208</v>
      </c>
      <c r="D1001" s="26" t="s">
        <v>1367</v>
      </c>
      <c r="E1001" s="5" t="s">
        <v>1332</v>
      </c>
      <c r="F1001" s="5"/>
      <c r="H1001" s="5" t="s">
        <v>1369</v>
      </c>
      <c r="I1001" s="5" t="s">
        <v>1333</v>
      </c>
      <c r="J1001" s="5"/>
      <c r="K1001" s="90">
        <f>75000*9</f>
        <v>675000</v>
      </c>
      <c r="L1001" s="41">
        <f t="shared" si="42"/>
        <v>999164.8923198826</v>
      </c>
      <c r="M1001" s="5" t="s">
        <v>3481</v>
      </c>
      <c r="N1001" s="5"/>
      <c r="O1001" s="5" t="s">
        <v>2498</v>
      </c>
      <c r="P1001" s="5" t="s">
        <v>385</v>
      </c>
      <c r="Q1001" s="5"/>
      <c r="R1001" s="5" t="s">
        <v>292</v>
      </c>
      <c r="S1001" s="5"/>
      <c r="T1001" s="105" t="s">
        <v>3254</v>
      </c>
      <c r="U1001" s="105"/>
    </row>
    <row r="1002" spans="1:21" ht="45" customHeight="1">
      <c r="A1002" s="80">
        <v>11266</v>
      </c>
      <c r="B1002" s="5" t="s">
        <v>3208</v>
      </c>
      <c r="C1002" s="5" t="s">
        <v>3208</v>
      </c>
      <c r="D1002" s="5" t="s">
        <v>1334</v>
      </c>
      <c r="E1002" s="5" t="s">
        <v>1335</v>
      </c>
      <c r="F1002" s="5"/>
      <c r="H1002" s="5" t="s">
        <v>1369</v>
      </c>
      <c r="I1002" s="5" t="s">
        <v>1381</v>
      </c>
      <c r="J1002" s="5"/>
      <c r="K1002" s="90">
        <f>130000*9</f>
        <v>1170000</v>
      </c>
      <c r="L1002" s="41">
        <f t="shared" si="42"/>
        <v>1731885.813354463</v>
      </c>
      <c r="M1002" s="5" t="s">
        <v>3481</v>
      </c>
      <c r="N1002" s="5"/>
      <c r="O1002" s="5" t="s">
        <v>3013</v>
      </c>
      <c r="P1002" s="5" t="s">
        <v>385</v>
      </c>
      <c r="Q1002" s="5"/>
      <c r="R1002" s="5" t="s">
        <v>292</v>
      </c>
      <c r="S1002" s="5"/>
      <c r="T1002" s="105" t="s">
        <v>3254</v>
      </c>
      <c r="U1002" s="105"/>
    </row>
    <row r="1003" spans="1:21" ht="45" customHeight="1">
      <c r="A1003" s="80">
        <v>11267</v>
      </c>
      <c r="B1003" s="5" t="s">
        <v>3208</v>
      </c>
      <c r="C1003" s="5" t="s">
        <v>3208</v>
      </c>
      <c r="D1003" s="26" t="s">
        <v>1367</v>
      </c>
      <c r="E1003" s="5" t="s">
        <v>1332</v>
      </c>
      <c r="F1003" s="5"/>
      <c r="H1003" s="5" t="s">
        <v>1369</v>
      </c>
      <c r="I1003" s="5" t="s">
        <v>1336</v>
      </c>
      <c r="J1003" s="5"/>
      <c r="K1003" s="90">
        <f>75000*9</f>
        <v>675000</v>
      </c>
      <c r="L1003" s="41">
        <f t="shared" si="42"/>
        <v>999164.8923198826</v>
      </c>
      <c r="M1003" s="5" t="s">
        <v>3481</v>
      </c>
      <c r="N1003" s="5"/>
      <c r="O1003" s="5" t="s">
        <v>3013</v>
      </c>
      <c r="P1003" s="5" t="s">
        <v>385</v>
      </c>
      <c r="Q1003" s="5"/>
      <c r="R1003" s="5" t="s">
        <v>292</v>
      </c>
      <c r="S1003" s="5"/>
      <c r="T1003" s="105" t="s">
        <v>3254</v>
      </c>
      <c r="U1003" s="105"/>
    </row>
    <row r="1004" spans="1:21" ht="45" customHeight="1">
      <c r="A1004" s="80">
        <v>11268</v>
      </c>
      <c r="B1004" s="5" t="s">
        <v>3208</v>
      </c>
      <c r="C1004" s="5" t="s">
        <v>3208</v>
      </c>
      <c r="D1004" s="5" t="s">
        <v>1337</v>
      </c>
      <c r="E1004" s="5" t="s">
        <v>1338</v>
      </c>
      <c r="F1004" s="5"/>
      <c r="H1004" s="5" t="s">
        <v>1369</v>
      </c>
      <c r="I1004" s="5" t="s">
        <v>1339</v>
      </c>
      <c r="J1004" s="5"/>
      <c r="K1004" s="90">
        <f>100000*9</f>
        <v>900000</v>
      </c>
      <c r="L1004" s="41">
        <f t="shared" si="42"/>
        <v>1332219.85642651</v>
      </c>
      <c r="M1004" s="5" t="s">
        <v>3481</v>
      </c>
      <c r="N1004" s="5"/>
      <c r="O1004" s="5" t="s">
        <v>3013</v>
      </c>
      <c r="P1004" s="5" t="s">
        <v>385</v>
      </c>
      <c r="Q1004" s="5"/>
      <c r="R1004" s="5" t="s">
        <v>292</v>
      </c>
      <c r="S1004" s="5"/>
      <c r="T1004" s="105"/>
      <c r="U1004" s="105"/>
    </row>
    <row r="1005" spans="1:21" ht="45" customHeight="1">
      <c r="A1005" s="80">
        <v>11269</v>
      </c>
      <c r="B1005" s="5" t="s">
        <v>3208</v>
      </c>
      <c r="C1005" s="5" t="s">
        <v>3208</v>
      </c>
      <c r="D1005" s="5" t="s">
        <v>1340</v>
      </c>
      <c r="E1005" s="35" t="s">
        <v>1341</v>
      </c>
      <c r="F1005" s="5"/>
      <c r="H1005" s="5" t="s">
        <v>1369</v>
      </c>
      <c r="I1005" s="5" t="s">
        <v>1342</v>
      </c>
      <c r="J1005" s="5"/>
      <c r="K1005" s="90">
        <f>100000+(50000*9)</f>
        <v>550000</v>
      </c>
      <c r="L1005" s="41">
        <f t="shared" si="42"/>
        <v>814134.3567050896</v>
      </c>
      <c r="M1005" s="5" t="s">
        <v>3481</v>
      </c>
      <c r="N1005" s="5"/>
      <c r="O1005" s="5" t="s">
        <v>3013</v>
      </c>
      <c r="P1005" s="5" t="s">
        <v>385</v>
      </c>
      <c r="Q1005" s="5"/>
      <c r="R1005" s="5" t="s">
        <v>292</v>
      </c>
      <c r="S1005" s="5"/>
      <c r="T1005" s="105"/>
      <c r="U1005" s="105" t="s">
        <v>3254</v>
      </c>
    </row>
    <row r="1006" spans="1:21" ht="45" customHeight="1">
      <c r="A1006" s="80">
        <v>11270</v>
      </c>
      <c r="B1006" s="5" t="s">
        <v>3208</v>
      </c>
      <c r="C1006" s="5" t="s">
        <v>3208</v>
      </c>
      <c r="D1006" s="5" t="s">
        <v>1343</v>
      </c>
      <c r="E1006" s="5" t="s">
        <v>1332</v>
      </c>
      <c r="F1006" s="5"/>
      <c r="H1006" s="5" t="s">
        <v>1369</v>
      </c>
      <c r="I1006" s="5" t="s">
        <v>1344</v>
      </c>
      <c r="J1006" s="5"/>
      <c r="K1006" s="90">
        <f>200000*9</f>
        <v>1800000</v>
      </c>
      <c r="L1006" s="41">
        <f t="shared" si="42"/>
        <v>2664439.71285302</v>
      </c>
      <c r="M1006" s="5" t="s">
        <v>3481</v>
      </c>
      <c r="N1006" s="5"/>
      <c r="O1006" s="5" t="s">
        <v>3013</v>
      </c>
      <c r="P1006" s="5" t="s">
        <v>385</v>
      </c>
      <c r="Q1006" s="5"/>
      <c r="R1006" s="5" t="s">
        <v>292</v>
      </c>
      <c r="S1006" s="5"/>
      <c r="T1006" s="105" t="s">
        <v>3254</v>
      </c>
      <c r="U1006" s="105"/>
    </row>
    <row r="1007" spans="1:21" ht="45" customHeight="1">
      <c r="A1007" s="80">
        <v>11271</v>
      </c>
      <c r="B1007" s="80" t="s">
        <v>3209</v>
      </c>
      <c r="C1007" s="80" t="s">
        <v>3209</v>
      </c>
      <c r="D1007" s="80" t="s">
        <v>3054</v>
      </c>
      <c r="E1007" s="80" t="s">
        <v>3187</v>
      </c>
      <c r="F1007" s="80" t="s">
        <v>3045</v>
      </c>
      <c r="G1007" s="80" t="s">
        <v>3172</v>
      </c>
      <c r="H1007" s="81" t="s">
        <v>2971</v>
      </c>
      <c r="I1007" s="81" t="s">
        <v>3367</v>
      </c>
      <c r="J1007" s="81"/>
      <c r="K1007" s="41">
        <v>27849847</v>
      </c>
      <c r="L1007" s="41">
        <f>K1007*(1.04^18)</f>
        <v>56418680.00336529</v>
      </c>
      <c r="M1007" s="80" t="s">
        <v>3482</v>
      </c>
      <c r="N1007" s="80"/>
      <c r="O1007" s="80" t="s">
        <v>3417</v>
      </c>
      <c r="P1007" s="5" t="s">
        <v>385</v>
      </c>
      <c r="Q1007" s="5"/>
      <c r="R1007" s="5" t="s">
        <v>3314</v>
      </c>
      <c r="S1007" s="5"/>
      <c r="T1007" s="105"/>
      <c r="U1007" s="105"/>
    </row>
    <row r="1008" spans="1:21" ht="45" customHeight="1">
      <c r="A1008" s="80">
        <v>11272</v>
      </c>
      <c r="B1008" s="5" t="s">
        <v>3210</v>
      </c>
      <c r="C1008" s="5" t="s">
        <v>3210</v>
      </c>
      <c r="D1008" s="5" t="s">
        <v>751</v>
      </c>
      <c r="E1008" s="5" t="s">
        <v>864</v>
      </c>
      <c r="F1008" s="5" t="s">
        <v>752</v>
      </c>
      <c r="G1008" s="5" t="s">
        <v>3172</v>
      </c>
      <c r="H1008" s="7" t="s">
        <v>753</v>
      </c>
      <c r="I1008" s="7" t="s">
        <v>754</v>
      </c>
      <c r="J1008" s="7"/>
      <c r="K1008" s="41">
        <v>7900000</v>
      </c>
      <c r="L1008" s="41">
        <f aca="true" t="shared" si="43" ref="L1008:L1013">K1008*(1.04^10)</f>
        <v>11693929.850854922</v>
      </c>
      <c r="M1008" s="5" t="s">
        <v>3481</v>
      </c>
      <c r="N1008" s="5"/>
      <c r="O1008" s="5" t="s">
        <v>848</v>
      </c>
      <c r="P1008" s="5" t="s">
        <v>385</v>
      </c>
      <c r="Q1008" s="5"/>
      <c r="R1008" s="5" t="s">
        <v>3314</v>
      </c>
      <c r="S1008" s="5"/>
      <c r="T1008" s="105"/>
      <c r="U1008" s="105" t="s">
        <v>3254</v>
      </c>
    </row>
    <row r="1009" spans="1:21" ht="45" customHeight="1">
      <c r="A1009" s="80">
        <v>11273</v>
      </c>
      <c r="B1009" s="5" t="s">
        <v>3210</v>
      </c>
      <c r="C1009" s="5" t="s">
        <v>3210</v>
      </c>
      <c r="D1009" s="5" t="s">
        <v>755</v>
      </c>
      <c r="E1009" s="5" t="s">
        <v>756</v>
      </c>
      <c r="F1009" s="5" t="s">
        <v>757</v>
      </c>
      <c r="G1009" s="5" t="s">
        <v>3172</v>
      </c>
      <c r="H1009" s="7" t="s">
        <v>753</v>
      </c>
      <c r="I1009" s="7" t="s">
        <v>754</v>
      </c>
      <c r="J1009" s="7"/>
      <c r="K1009" s="41">
        <v>7000000</v>
      </c>
      <c r="L1009" s="41">
        <f t="shared" si="43"/>
        <v>10361709.994428413</v>
      </c>
      <c r="M1009" s="5" t="s">
        <v>3481</v>
      </c>
      <c r="N1009" s="5"/>
      <c r="O1009" s="5" t="s">
        <v>848</v>
      </c>
      <c r="P1009" s="5" t="s">
        <v>385</v>
      </c>
      <c r="Q1009" s="5"/>
      <c r="R1009" s="5" t="s">
        <v>3314</v>
      </c>
      <c r="S1009" s="5"/>
      <c r="T1009" s="105" t="s">
        <v>3254</v>
      </c>
      <c r="U1009" s="105"/>
    </row>
    <row r="1010" spans="1:21" ht="45" customHeight="1">
      <c r="A1010" s="80">
        <v>11274</v>
      </c>
      <c r="B1010" s="5" t="s">
        <v>3210</v>
      </c>
      <c r="C1010" s="5" t="s">
        <v>3210</v>
      </c>
      <c r="D1010" s="5" t="s">
        <v>758</v>
      </c>
      <c r="E1010" s="5" t="s">
        <v>759</v>
      </c>
      <c r="F1010" s="5" t="s">
        <v>756</v>
      </c>
      <c r="G1010" s="5" t="s">
        <v>3172</v>
      </c>
      <c r="H1010" s="7" t="s">
        <v>1237</v>
      </c>
      <c r="I1010" s="7" t="s">
        <v>754</v>
      </c>
      <c r="J1010" s="7"/>
      <c r="K1010" s="41">
        <v>3000000</v>
      </c>
      <c r="L1010" s="41">
        <f t="shared" si="43"/>
        <v>4440732.854755034</v>
      </c>
      <c r="M1010" s="5" t="s">
        <v>3481</v>
      </c>
      <c r="N1010" s="5"/>
      <c r="O1010" s="5" t="s">
        <v>848</v>
      </c>
      <c r="P1010" s="5" t="s">
        <v>385</v>
      </c>
      <c r="Q1010" s="5"/>
      <c r="R1010" s="5" t="s">
        <v>3314</v>
      </c>
      <c r="S1010" s="5"/>
      <c r="T1010" s="105"/>
      <c r="U1010" s="105" t="s">
        <v>3254</v>
      </c>
    </row>
    <row r="1011" spans="1:21" ht="45" customHeight="1">
      <c r="A1011" s="80">
        <v>11275</v>
      </c>
      <c r="B1011" s="5" t="s">
        <v>3210</v>
      </c>
      <c r="C1011" s="5" t="s">
        <v>3210</v>
      </c>
      <c r="D1011" s="5" t="s">
        <v>760</v>
      </c>
      <c r="E1011" s="5" t="s">
        <v>761</v>
      </c>
      <c r="F1011" s="5" t="s">
        <v>762</v>
      </c>
      <c r="G1011" s="5" t="s">
        <v>3172</v>
      </c>
      <c r="H1011" s="7" t="s">
        <v>763</v>
      </c>
      <c r="I1011" s="7" t="s">
        <v>754</v>
      </c>
      <c r="J1011" s="7"/>
      <c r="K1011" s="41">
        <v>2500000</v>
      </c>
      <c r="L1011" s="41">
        <f t="shared" si="43"/>
        <v>3700610.7122958614</v>
      </c>
      <c r="M1011" s="5" t="s">
        <v>3481</v>
      </c>
      <c r="N1011" s="5"/>
      <c r="O1011" s="5" t="s">
        <v>764</v>
      </c>
      <c r="P1011" s="5" t="s">
        <v>385</v>
      </c>
      <c r="Q1011" s="5"/>
      <c r="R1011" s="5" t="s">
        <v>3314</v>
      </c>
      <c r="S1011" s="5"/>
      <c r="T1011" s="105"/>
      <c r="U1011" s="105"/>
    </row>
    <row r="1012" spans="1:21" ht="45" customHeight="1">
      <c r="A1012" s="80">
        <v>11276</v>
      </c>
      <c r="B1012" s="5" t="s">
        <v>3210</v>
      </c>
      <c r="C1012" s="5" t="s">
        <v>3210</v>
      </c>
      <c r="D1012" s="5" t="s">
        <v>765</v>
      </c>
      <c r="E1012" s="5" t="s">
        <v>888</v>
      </c>
      <c r="F1012" s="5" t="s">
        <v>766</v>
      </c>
      <c r="G1012" s="5" t="s">
        <v>3171</v>
      </c>
      <c r="H1012" s="7" t="s">
        <v>767</v>
      </c>
      <c r="I1012" s="7" t="s">
        <v>768</v>
      </c>
      <c r="J1012" s="7"/>
      <c r="K1012" s="41">
        <v>10000000</v>
      </c>
      <c r="L1012" s="41">
        <f t="shared" si="43"/>
        <v>14802442.849183446</v>
      </c>
      <c r="M1012" s="5" t="s">
        <v>3481</v>
      </c>
      <c r="N1012" s="5"/>
      <c r="O1012" s="5" t="s">
        <v>764</v>
      </c>
      <c r="P1012" s="5" t="s">
        <v>385</v>
      </c>
      <c r="Q1012" s="5"/>
      <c r="R1012" s="5" t="s">
        <v>3314</v>
      </c>
      <c r="S1012" s="5"/>
      <c r="T1012" s="105"/>
      <c r="U1012" s="105"/>
    </row>
    <row r="1013" spans="1:21" ht="45" customHeight="1">
      <c r="A1013" s="80">
        <v>11277</v>
      </c>
      <c r="B1013" s="5" t="s">
        <v>3210</v>
      </c>
      <c r="C1013" s="5" t="s">
        <v>3210</v>
      </c>
      <c r="D1013" s="5" t="s">
        <v>769</v>
      </c>
      <c r="E1013" s="5" t="s">
        <v>2418</v>
      </c>
      <c r="F1013" s="5" t="s">
        <v>770</v>
      </c>
      <c r="G1013" s="5" t="s">
        <v>3172</v>
      </c>
      <c r="H1013" s="7" t="s">
        <v>771</v>
      </c>
      <c r="I1013" s="7" t="s">
        <v>772</v>
      </c>
      <c r="J1013" s="7"/>
      <c r="K1013" s="41">
        <v>3000000</v>
      </c>
      <c r="L1013" s="41">
        <f t="shared" si="43"/>
        <v>4440732.854755034</v>
      </c>
      <c r="M1013" s="5" t="s">
        <v>3481</v>
      </c>
      <c r="N1013" s="5"/>
      <c r="O1013" s="5" t="s">
        <v>764</v>
      </c>
      <c r="P1013" s="5" t="s">
        <v>385</v>
      </c>
      <c r="Q1013" s="5"/>
      <c r="R1013" s="5" t="s">
        <v>3314</v>
      </c>
      <c r="S1013" s="5"/>
      <c r="T1013" s="105"/>
      <c r="U1013" s="105"/>
    </row>
    <row r="1014" spans="1:21" ht="45" customHeight="1">
      <c r="A1014" s="80">
        <v>11278</v>
      </c>
      <c r="B1014" s="5" t="s">
        <v>3210</v>
      </c>
      <c r="C1014" s="5" t="s">
        <v>2288</v>
      </c>
      <c r="D1014" s="5" t="s">
        <v>777</v>
      </c>
      <c r="E1014" s="5" t="s">
        <v>778</v>
      </c>
      <c r="F1014" s="5" t="s">
        <v>779</v>
      </c>
      <c r="G1014" s="5" t="s">
        <v>780</v>
      </c>
      <c r="H1014" s="7" t="s">
        <v>781</v>
      </c>
      <c r="I1014" s="7" t="s">
        <v>135</v>
      </c>
      <c r="J1014" s="7"/>
      <c r="K1014" s="41">
        <v>25000000</v>
      </c>
      <c r="L1014" s="41">
        <f aca="true" t="shared" si="44" ref="L1014:L1020">K1014*(1.04^18)</f>
        <v>50645412.884463325</v>
      </c>
      <c r="M1014" s="5" t="s">
        <v>3482</v>
      </c>
      <c r="N1014" s="5"/>
      <c r="O1014" s="5" t="s">
        <v>764</v>
      </c>
      <c r="P1014" s="5" t="s">
        <v>385</v>
      </c>
      <c r="Q1014" s="5" t="s">
        <v>246</v>
      </c>
      <c r="R1014" s="5" t="s">
        <v>3312</v>
      </c>
      <c r="S1014" s="5"/>
      <c r="T1014" s="105"/>
      <c r="U1014" s="105"/>
    </row>
    <row r="1015" spans="1:21" ht="45" customHeight="1">
      <c r="A1015" s="80">
        <v>11279</v>
      </c>
      <c r="B1015" s="5" t="s">
        <v>3210</v>
      </c>
      <c r="C1015" s="5" t="s">
        <v>129</v>
      </c>
      <c r="D1015" s="5" t="s">
        <v>782</v>
      </c>
      <c r="E1015" s="5" t="s">
        <v>3285</v>
      </c>
      <c r="F1015" s="5" t="s">
        <v>3285</v>
      </c>
      <c r="G1015" s="5" t="s">
        <v>3341</v>
      </c>
      <c r="H1015" s="7" t="s">
        <v>783</v>
      </c>
      <c r="I1015" s="7" t="s">
        <v>784</v>
      </c>
      <c r="J1015" s="7"/>
      <c r="K1015" s="41">
        <v>25000000</v>
      </c>
      <c r="L1015" s="41">
        <f t="shared" si="44"/>
        <v>50645412.884463325</v>
      </c>
      <c r="M1015" s="5" t="s">
        <v>3482</v>
      </c>
      <c r="N1015" s="5"/>
      <c r="O1015" s="5" t="s">
        <v>764</v>
      </c>
      <c r="P1015" s="5" t="s">
        <v>385</v>
      </c>
      <c r="Q1015" s="5"/>
      <c r="R1015" s="5" t="s">
        <v>3313</v>
      </c>
      <c r="S1015" s="5"/>
      <c r="T1015" s="105"/>
      <c r="U1015" s="105"/>
    </row>
    <row r="1016" spans="1:21" ht="45" customHeight="1">
      <c r="A1016" s="80">
        <v>11280</v>
      </c>
      <c r="B1016" s="5" t="s">
        <v>3210</v>
      </c>
      <c r="C1016" s="5" t="s">
        <v>3210</v>
      </c>
      <c r="D1016" s="5" t="s">
        <v>702</v>
      </c>
      <c r="E1016" s="5" t="s">
        <v>703</v>
      </c>
      <c r="F1016" s="5" t="s">
        <v>1244</v>
      </c>
      <c r="G1016" s="5" t="s">
        <v>699</v>
      </c>
      <c r="H1016" s="7" t="s">
        <v>704</v>
      </c>
      <c r="I1016" s="7" t="s">
        <v>705</v>
      </c>
      <c r="J1016" s="7"/>
      <c r="K1016" s="41">
        <v>3000000</v>
      </c>
      <c r="L1016" s="41">
        <f t="shared" si="44"/>
        <v>6077449.546135599</v>
      </c>
      <c r="M1016" s="5" t="s">
        <v>3482</v>
      </c>
      <c r="N1016" s="5"/>
      <c r="O1016" s="5" t="s">
        <v>3310</v>
      </c>
      <c r="P1016" s="5" t="s">
        <v>385</v>
      </c>
      <c r="Q1016" s="5"/>
      <c r="R1016" s="5" t="s">
        <v>3314</v>
      </c>
      <c r="S1016" s="5"/>
      <c r="T1016" s="105"/>
      <c r="U1016" s="105"/>
    </row>
    <row r="1017" spans="1:21" ht="45" customHeight="1">
      <c r="A1017" s="80">
        <v>11282</v>
      </c>
      <c r="B1017" s="5" t="s">
        <v>3210</v>
      </c>
      <c r="C1017" s="5" t="s">
        <v>3210</v>
      </c>
      <c r="D1017" s="5" t="s">
        <v>680</v>
      </c>
      <c r="E1017" s="5" t="s">
        <v>833</v>
      </c>
      <c r="F1017" s="5" t="s">
        <v>870</v>
      </c>
      <c r="G1017" s="5" t="s">
        <v>3171</v>
      </c>
      <c r="H1017" s="7" t="s">
        <v>681</v>
      </c>
      <c r="I1017" s="7" t="s">
        <v>682</v>
      </c>
      <c r="J1017" s="7"/>
      <c r="K1017" s="41">
        <v>2000000</v>
      </c>
      <c r="L1017" s="41">
        <f t="shared" si="44"/>
        <v>4051633.030757066</v>
      </c>
      <c r="M1017" s="5" t="s">
        <v>3482</v>
      </c>
      <c r="N1017" s="5"/>
      <c r="O1017" s="5" t="s">
        <v>304</v>
      </c>
      <c r="P1017" s="5" t="s">
        <v>386</v>
      </c>
      <c r="Q1017" s="5"/>
      <c r="R1017" s="5" t="s">
        <v>3314</v>
      </c>
      <c r="S1017" s="5"/>
      <c r="T1017" s="105"/>
      <c r="U1017" s="105" t="s">
        <v>3254</v>
      </c>
    </row>
    <row r="1018" spans="1:21" ht="45" customHeight="1">
      <c r="A1018" s="80">
        <v>11283</v>
      </c>
      <c r="B1018" s="5" t="s">
        <v>3210</v>
      </c>
      <c r="C1018" s="5" t="s">
        <v>3210</v>
      </c>
      <c r="D1018" s="5" t="s">
        <v>868</v>
      </c>
      <c r="E1018" s="5" t="s">
        <v>870</v>
      </c>
      <c r="F1018" s="5" t="s">
        <v>833</v>
      </c>
      <c r="G1018" s="5" t="s">
        <v>3171</v>
      </c>
      <c r="H1018" s="49" t="s">
        <v>683</v>
      </c>
      <c r="I1018" s="49" t="s">
        <v>684</v>
      </c>
      <c r="J1018" s="49"/>
      <c r="K1018" s="41">
        <v>13000000</v>
      </c>
      <c r="L1018" s="41">
        <f t="shared" si="44"/>
        <v>26335614.69992093</v>
      </c>
      <c r="M1018" s="5" t="s">
        <v>3482</v>
      </c>
      <c r="N1018" s="5"/>
      <c r="O1018" s="5" t="s">
        <v>304</v>
      </c>
      <c r="P1018" s="5" t="s">
        <v>386</v>
      </c>
      <c r="Q1018" s="5"/>
      <c r="R1018" s="5" t="s">
        <v>3314</v>
      </c>
      <c r="S1018" s="5"/>
      <c r="T1018" s="105" t="s">
        <v>3254</v>
      </c>
      <c r="U1018" s="105" t="s">
        <v>3254</v>
      </c>
    </row>
    <row r="1019" spans="1:21" ht="45" customHeight="1">
      <c r="A1019" s="80">
        <v>11284</v>
      </c>
      <c r="B1019" s="5" t="s">
        <v>3210</v>
      </c>
      <c r="C1019" s="5" t="s">
        <v>3533</v>
      </c>
      <c r="D1019" s="5" t="s">
        <v>1075</v>
      </c>
      <c r="E1019" s="5" t="s">
        <v>1220</v>
      </c>
      <c r="F1019" s="5" t="s">
        <v>685</v>
      </c>
      <c r="G1019" s="5" t="s">
        <v>3171</v>
      </c>
      <c r="H1019" s="49" t="s">
        <v>686</v>
      </c>
      <c r="I1019" s="49" t="s">
        <v>1259</v>
      </c>
      <c r="J1019" s="49"/>
      <c r="K1019" s="41">
        <v>24000000</v>
      </c>
      <c r="L1019" s="41">
        <f t="shared" si="44"/>
        <v>48619596.36908479</v>
      </c>
      <c r="M1019" s="5" t="s">
        <v>3482</v>
      </c>
      <c r="N1019" s="5"/>
      <c r="O1019" s="5" t="s">
        <v>304</v>
      </c>
      <c r="P1019" s="5" t="s">
        <v>385</v>
      </c>
      <c r="Q1019" s="5"/>
      <c r="R1019" s="5" t="s">
        <v>3314</v>
      </c>
      <c r="S1019" s="5"/>
      <c r="T1019" s="105"/>
      <c r="U1019" s="105" t="s">
        <v>3254</v>
      </c>
    </row>
    <row r="1020" spans="1:21" ht="45" customHeight="1">
      <c r="A1020" s="80">
        <v>11285</v>
      </c>
      <c r="B1020" s="5" t="s">
        <v>3210</v>
      </c>
      <c r="C1020" s="5" t="s">
        <v>3533</v>
      </c>
      <c r="D1020" s="5" t="s">
        <v>1075</v>
      </c>
      <c r="E1020" s="5" t="s">
        <v>685</v>
      </c>
      <c r="F1020" s="5" t="s">
        <v>864</v>
      </c>
      <c r="G1020" s="5" t="s">
        <v>3171</v>
      </c>
      <c r="H1020" s="49" t="s">
        <v>686</v>
      </c>
      <c r="I1020" s="49" t="s">
        <v>1259</v>
      </c>
      <c r="J1020" s="49"/>
      <c r="K1020" s="41">
        <v>18000000</v>
      </c>
      <c r="L1020" s="41">
        <f t="shared" si="44"/>
        <v>36464697.2768136</v>
      </c>
      <c r="M1020" s="5" t="s">
        <v>3482</v>
      </c>
      <c r="N1020" s="5"/>
      <c r="O1020" s="5" t="s">
        <v>304</v>
      </c>
      <c r="P1020" s="5" t="s">
        <v>385</v>
      </c>
      <c r="Q1020" s="5"/>
      <c r="R1020" s="5" t="s">
        <v>3314</v>
      </c>
      <c r="S1020" s="5"/>
      <c r="T1020" s="105" t="s">
        <v>3254</v>
      </c>
      <c r="U1020" s="105" t="s">
        <v>3254</v>
      </c>
    </row>
    <row r="1021" spans="1:21" ht="45" customHeight="1">
      <c r="A1021" s="80">
        <v>11286</v>
      </c>
      <c r="B1021" s="5" t="s">
        <v>3213</v>
      </c>
      <c r="C1021" s="5"/>
      <c r="D1021" s="5" t="s">
        <v>3555</v>
      </c>
      <c r="E1021" s="5" t="s">
        <v>3556</v>
      </c>
      <c r="F1021" s="5" t="s">
        <v>3557</v>
      </c>
      <c r="G1021" s="5" t="s">
        <v>3170</v>
      </c>
      <c r="H1021" s="5" t="s">
        <v>3558</v>
      </c>
      <c r="I1021" s="5" t="s">
        <v>127</v>
      </c>
      <c r="J1021" s="5"/>
      <c r="K1021" s="41">
        <v>12000000</v>
      </c>
      <c r="L1021" s="41">
        <f aca="true" t="shared" si="45" ref="L1021:L1028">K1021*(1.04^10)</f>
        <v>17762931.419020135</v>
      </c>
      <c r="M1021" s="5" t="s">
        <v>3481</v>
      </c>
      <c r="N1021" s="5"/>
      <c r="O1021" s="5" t="s">
        <v>289</v>
      </c>
      <c r="P1021" s="5" t="s">
        <v>386</v>
      </c>
      <c r="Q1021" s="5"/>
      <c r="R1021" s="5" t="s">
        <v>3314</v>
      </c>
      <c r="S1021" s="5"/>
      <c r="T1021" s="105" t="s">
        <v>3254</v>
      </c>
      <c r="U1021" s="105"/>
    </row>
    <row r="1022" spans="1:159" s="8" customFormat="1" ht="45" customHeight="1">
      <c r="A1022" s="80">
        <v>11287</v>
      </c>
      <c r="B1022" s="5" t="s">
        <v>2889</v>
      </c>
      <c r="C1022" s="5" t="s">
        <v>2889</v>
      </c>
      <c r="D1022" s="5" t="s">
        <v>1399</v>
      </c>
      <c r="E1022" s="5" t="s">
        <v>1400</v>
      </c>
      <c r="F1022" s="5" t="s">
        <v>2820</v>
      </c>
      <c r="G1022" s="5" t="s">
        <v>3171</v>
      </c>
      <c r="H1022" s="5" t="s">
        <v>1401</v>
      </c>
      <c r="I1022" s="5" t="s">
        <v>1402</v>
      </c>
      <c r="J1022" s="5"/>
      <c r="K1022" s="92">
        <v>6000000</v>
      </c>
      <c r="L1022" s="41">
        <f t="shared" si="45"/>
        <v>8881465.709510067</v>
      </c>
      <c r="M1022" s="5" t="s">
        <v>3481</v>
      </c>
      <c r="N1022" s="5"/>
      <c r="O1022" s="5" t="s">
        <v>3089</v>
      </c>
      <c r="P1022" s="5" t="s">
        <v>385</v>
      </c>
      <c r="Q1022" s="5"/>
      <c r="R1022" s="5" t="s">
        <v>3314</v>
      </c>
      <c r="S1022" s="5"/>
      <c r="T1022" s="105"/>
      <c r="U1022" s="105"/>
      <c r="V1022" s="35"/>
      <c r="W1022" s="35"/>
      <c r="X1022" s="35"/>
      <c r="Y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N1022" s="35"/>
      <c r="BO1022" s="35"/>
      <c r="BP1022" s="35"/>
      <c r="BQ1022" s="35"/>
      <c r="BR1022" s="35"/>
      <c r="BS1022" s="35"/>
      <c r="BT1022" s="35"/>
      <c r="BU1022" s="35"/>
      <c r="BV1022" s="35"/>
      <c r="BW1022" s="35"/>
      <c r="BX1022" s="35"/>
      <c r="BY1022" s="35"/>
      <c r="BZ1022" s="35"/>
      <c r="CA1022" s="35"/>
      <c r="CB1022" s="35"/>
      <c r="CC1022" s="35"/>
      <c r="CD1022" s="35"/>
      <c r="CE1022" s="35"/>
      <c r="CF1022" s="35"/>
      <c r="CG1022" s="35"/>
      <c r="CH1022" s="35"/>
      <c r="CI1022" s="35"/>
      <c r="CJ1022" s="35"/>
      <c r="CK1022" s="35"/>
      <c r="CL1022" s="35"/>
      <c r="CM1022" s="35"/>
      <c r="CN1022" s="35"/>
      <c r="CO1022" s="35"/>
      <c r="CP1022" s="35"/>
      <c r="CQ1022" s="35"/>
      <c r="CR1022" s="35"/>
      <c r="CS1022" s="35"/>
      <c r="CT1022" s="35"/>
      <c r="CU1022" s="35"/>
      <c r="CV1022" s="35"/>
      <c r="CW1022" s="35"/>
      <c r="CX1022" s="35"/>
      <c r="CY1022" s="35"/>
      <c r="CZ1022" s="35"/>
      <c r="DA1022" s="35"/>
      <c r="DB1022" s="35"/>
      <c r="DC1022" s="35"/>
      <c r="DD1022" s="35"/>
      <c r="DE1022" s="35"/>
      <c r="DF1022" s="35"/>
      <c r="DG1022" s="35"/>
      <c r="DH1022" s="35"/>
      <c r="DI1022" s="35"/>
      <c r="DJ1022" s="35"/>
      <c r="DK1022" s="35"/>
      <c r="DL1022" s="35"/>
      <c r="DM1022" s="35"/>
      <c r="DN1022" s="35"/>
      <c r="DO1022" s="35"/>
      <c r="DP1022" s="35"/>
      <c r="DQ1022" s="35"/>
      <c r="DR1022" s="35"/>
      <c r="DS1022" s="35"/>
      <c r="DT1022" s="35"/>
      <c r="DU1022" s="35"/>
      <c r="DV1022" s="35"/>
      <c r="DW1022" s="35"/>
      <c r="DX1022" s="35"/>
      <c r="DY1022" s="35"/>
      <c r="DZ1022" s="35"/>
      <c r="EA1022" s="35"/>
      <c r="EB1022" s="35"/>
      <c r="EC1022" s="35"/>
      <c r="ED1022" s="35"/>
      <c r="EE1022" s="35"/>
      <c r="EF1022" s="35"/>
      <c r="EG1022" s="35"/>
      <c r="EH1022" s="35"/>
      <c r="EI1022" s="35"/>
      <c r="EJ1022" s="35"/>
      <c r="EK1022" s="35"/>
      <c r="EL1022" s="35"/>
      <c r="EM1022" s="35"/>
      <c r="EN1022" s="35"/>
      <c r="EO1022" s="35"/>
      <c r="EP1022" s="35"/>
      <c r="EQ1022" s="35"/>
      <c r="ER1022" s="35"/>
      <c r="ES1022" s="35"/>
      <c r="ET1022" s="35"/>
      <c r="EU1022" s="35"/>
      <c r="EV1022" s="35"/>
      <c r="EW1022" s="35"/>
      <c r="EX1022" s="35"/>
      <c r="EY1022" s="35"/>
      <c r="EZ1022" s="35"/>
      <c r="FA1022" s="35"/>
      <c r="FB1022" s="35"/>
      <c r="FC1022" s="35"/>
    </row>
    <row r="1023" spans="1:159" s="8" customFormat="1" ht="45" customHeight="1">
      <c r="A1023" s="80">
        <v>11289</v>
      </c>
      <c r="B1023" s="5" t="s">
        <v>2889</v>
      </c>
      <c r="C1023" s="5" t="s">
        <v>2889</v>
      </c>
      <c r="D1023" s="5" t="s">
        <v>1403</v>
      </c>
      <c r="E1023" s="5" t="s">
        <v>1404</v>
      </c>
      <c r="F1023" s="5" t="s">
        <v>3198</v>
      </c>
      <c r="G1023" s="5" t="s">
        <v>3369</v>
      </c>
      <c r="H1023" s="5" t="s">
        <v>1405</v>
      </c>
      <c r="I1023" s="5" t="s">
        <v>1406</v>
      </c>
      <c r="J1023" s="5"/>
      <c r="K1023" s="92">
        <v>2000000</v>
      </c>
      <c r="L1023" s="41">
        <f t="shared" si="45"/>
        <v>2960488.569836689</v>
      </c>
      <c r="M1023" s="5" t="s">
        <v>3481</v>
      </c>
      <c r="N1023" s="5"/>
      <c r="O1023" s="5" t="s">
        <v>3348</v>
      </c>
      <c r="P1023" s="5" t="s">
        <v>385</v>
      </c>
      <c r="Q1023" s="5"/>
      <c r="R1023" s="5" t="s">
        <v>290</v>
      </c>
      <c r="S1023" s="5"/>
      <c r="T1023" s="105"/>
      <c r="U1023" s="105"/>
      <c r="V1023" s="35"/>
      <c r="W1023" s="35"/>
      <c r="X1023" s="35"/>
      <c r="Y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35"/>
      <c r="BM1023" s="35"/>
      <c r="BN1023" s="35"/>
      <c r="BO1023" s="35"/>
      <c r="BP1023" s="35"/>
      <c r="BQ1023" s="35"/>
      <c r="BR1023" s="35"/>
      <c r="BS1023" s="35"/>
      <c r="BT1023" s="35"/>
      <c r="BU1023" s="35"/>
      <c r="BV1023" s="35"/>
      <c r="BW1023" s="35"/>
      <c r="BX1023" s="35"/>
      <c r="BY1023" s="35"/>
      <c r="BZ1023" s="35"/>
      <c r="CA1023" s="35"/>
      <c r="CB1023" s="35"/>
      <c r="CC1023" s="35"/>
      <c r="CD1023" s="35"/>
      <c r="CE1023" s="35"/>
      <c r="CF1023" s="35"/>
      <c r="CG1023" s="35"/>
      <c r="CH1023" s="35"/>
      <c r="CI1023" s="35"/>
      <c r="CJ1023" s="35"/>
      <c r="CK1023" s="35"/>
      <c r="CL1023" s="35"/>
      <c r="CM1023" s="35"/>
      <c r="CN1023" s="35"/>
      <c r="CO1023" s="35"/>
      <c r="CP1023" s="35"/>
      <c r="CQ1023" s="35"/>
      <c r="CR1023" s="35"/>
      <c r="CS1023" s="35"/>
      <c r="CT1023" s="35"/>
      <c r="CU1023" s="35"/>
      <c r="CV1023" s="35"/>
      <c r="CW1023" s="35"/>
      <c r="CX1023" s="35"/>
      <c r="CY1023" s="35"/>
      <c r="CZ1023" s="35"/>
      <c r="DA1023" s="35"/>
      <c r="DB1023" s="35"/>
      <c r="DC1023" s="35"/>
      <c r="DD1023" s="35"/>
      <c r="DE1023" s="35"/>
      <c r="DF1023" s="35"/>
      <c r="DG1023" s="35"/>
      <c r="DH1023" s="35"/>
      <c r="DI1023" s="35"/>
      <c r="DJ1023" s="35"/>
      <c r="DK1023" s="35"/>
      <c r="DL1023" s="35"/>
      <c r="DM1023" s="35"/>
      <c r="DN1023" s="35"/>
      <c r="DO1023" s="35"/>
      <c r="DP1023" s="35"/>
      <c r="DQ1023" s="35"/>
      <c r="DR1023" s="35"/>
      <c r="DS1023" s="35"/>
      <c r="DT1023" s="35"/>
      <c r="DU1023" s="35"/>
      <c r="DV1023" s="35"/>
      <c r="DW1023" s="35"/>
      <c r="DX1023" s="35"/>
      <c r="DY1023" s="35"/>
      <c r="DZ1023" s="35"/>
      <c r="EA1023" s="35"/>
      <c r="EB1023" s="35"/>
      <c r="EC1023" s="35"/>
      <c r="ED1023" s="35"/>
      <c r="EE1023" s="35"/>
      <c r="EF1023" s="35"/>
      <c r="EG1023" s="35"/>
      <c r="EH1023" s="35"/>
      <c r="EI1023" s="35"/>
      <c r="EJ1023" s="35"/>
      <c r="EK1023" s="35"/>
      <c r="EL1023" s="35"/>
      <c r="EM1023" s="35"/>
      <c r="EN1023" s="35"/>
      <c r="EO1023" s="35"/>
      <c r="EP1023" s="35"/>
      <c r="EQ1023" s="35"/>
      <c r="ER1023" s="35"/>
      <c r="ES1023" s="35"/>
      <c r="ET1023" s="35"/>
      <c r="EU1023" s="35"/>
      <c r="EV1023" s="35"/>
      <c r="EW1023" s="35"/>
      <c r="EX1023" s="35"/>
      <c r="EY1023" s="35"/>
      <c r="EZ1023" s="35"/>
      <c r="FA1023" s="35"/>
      <c r="FB1023" s="35"/>
      <c r="FC1023" s="35"/>
    </row>
    <row r="1024" spans="1:159" s="8" customFormat="1" ht="45" customHeight="1">
      <c r="A1024" s="80">
        <v>11290</v>
      </c>
      <c r="B1024" s="5" t="s">
        <v>1366</v>
      </c>
      <c r="C1024" s="5"/>
      <c r="D1024" s="26" t="s">
        <v>1367</v>
      </c>
      <c r="E1024" s="5" t="s">
        <v>1368</v>
      </c>
      <c r="F1024" s="5"/>
      <c r="G1024" s="35"/>
      <c r="H1024" s="5" t="s">
        <v>1369</v>
      </c>
      <c r="I1024" s="5" t="s">
        <v>1370</v>
      </c>
      <c r="J1024" s="5"/>
      <c r="K1024" s="90">
        <f>75000*9</f>
        <v>675000</v>
      </c>
      <c r="L1024" s="41">
        <f t="shared" si="45"/>
        <v>999164.8923198826</v>
      </c>
      <c r="M1024" s="5" t="s">
        <v>3481</v>
      </c>
      <c r="N1024" s="5"/>
      <c r="O1024" s="5" t="s">
        <v>3310</v>
      </c>
      <c r="P1024" s="5" t="s">
        <v>385</v>
      </c>
      <c r="Q1024" s="5"/>
      <c r="R1024" s="5" t="s">
        <v>292</v>
      </c>
      <c r="S1024" s="5"/>
      <c r="T1024" s="105" t="s">
        <v>3254</v>
      </c>
      <c r="U1024" s="105" t="s">
        <v>3254</v>
      </c>
      <c r="V1024" s="35"/>
      <c r="W1024" s="35"/>
      <c r="X1024" s="35"/>
      <c r="Y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35"/>
      <c r="BM1024" s="35"/>
      <c r="BN1024" s="35"/>
      <c r="BO1024" s="35"/>
      <c r="BP1024" s="35"/>
      <c r="BQ1024" s="35"/>
      <c r="BR1024" s="35"/>
      <c r="BS1024" s="35"/>
      <c r="BT1024" s="35"/>
      <c r="BU1024" s="35"/>
      <c r="BV1024" s="35"/>
      <c r="BW1024" s="35"/>
      <c r="BX1024" s="35"/>
      <c r="BY1024" s="35"/>
      <c r="BZ1024" s="35"/>
      <c r="CA1024" s="35"/>
      <c r="CB1024" s="35"/>
      <c r="CC1024" s="35"/>
      <c r="CD1024" s="35"/>
      <c r="CE1024" s="35"/>
      <c r="CF1024" s="35"/>
      <c r="CG1024" s="35"/>
      <c r="CH1024" s="35"/>
      <c r="CI1024" s="35"/>
      <c r="CJ1024" s="35"/>
      <c r="CK1024" s="35"/>
      <c r="CL1024" s="35"/>
      <c r="CM1024" s="35"/>
      <c r="CN1024" s="35"/>
      <c r="CO1024" s="35"/>
      <c r="CP1024" s="35"/>
      <c r="CQ1024" s="35"/>
      <c r="CR1024" s="35"/>
      <c r="CS1024" s="35"/>
      <c r="CT1024" s="35"/>
      <c r="CU1024" s="35"/>
      <c r="CV1024" s="35"/>
      <c r="CW1024" s="35"/>
      <c r="CX1024" s="35"/>
      <c r="CY1024" s="35"/>
      <c r="CZ1024" s="35"/>
      <c r="DA1024" s="35"/>
      <c r="DB1024" s="35"/>
      <c r="DC1024" s="35"/>
      <c r="DD1024" s="35"/>
      <c r="DE1024" s="35"/>
      <c r="DF1024" s="35"/>
      <c r="DG1024" s="35"/>
      <c r="DH1024" s="35"/>
      <c r="DI1024" s="35"/>
      <c r="DJ1024" s="35"/>
      <c r="DK1024" s="35"/>
      <c r="DL1024" s="35"/>
      <c r="DM1024" s="35"/>
      <c r="DN1024" s="35"/>
      <c r="DO1024" s="35"/>
      <c r="DP1024" s="35"/>
      <c r="DQ1024" s="35"/>
      <c r="DR1024" s="35"/>
      <c r="DS1024" s="35"/>
      <c r="DT1024" s="35"/>
      <c r="DU1024" s="35"/>
      <c r="DV1024" s="35"/>
      <c r="DW1024" s="35"/>
      <c r="DX1024" s="35"/>
      <c r="DY1024" s="35"/>
      <c r="DZ1024" s="35"/>
      <c r="EA1024" s="35"/>
      <c r="EB1024" s="35"/>
      <c r="EC1024" s="35"/>
      <c r="ED1024" s="35"/>
      <c r="EE1024" s="35"/>
      <c r="EF1024" s="35"/>
      <c r="EG1024" s="35"/>
      <c r="EH1024" s="35"/>
      <c r="EI1024" s="35"/>
      <c r="EJ1024" s="35"/>
      <c r="EK1024" s="35"/>
      <c r="EL1024" s="35"/>
      <c r="EM1024" s="35"/>
      <c r="EN1024" s="35"/>
      <c r="EO1024" s="35"/>
      <c r="EP1024" s="35"/>
      <c r="EQ1024" s="35"/>
      <c r="ER1024" s="35"/>
      <c r="ES1024" s="35"/>
      <c r="ET1024" s="35"/>
      <c r="EU1024" s="35"/>
      <c r="EV1024" s="35"/>
      <c r="EW1024" s="35"/>
      <c r="EX1024" s="35"/>
      <c r="EY1024" s="35"/>
      <c r="EZ1024" s="35"/>
      <c r="FA1024" s="35"/>
      <c r="FB1024" s="35"/>
      <c r="FC1024" s="35"/>
    </row>
    <row r="1025" spans="1:159" s="8" customFormat="1" ht="45" customHeight="1">
      <c r="A1025" s="80">
        <v>11291</v>
      </c>
      <c r="B1025" s="5" t="s">
        <v>1366</v>
      </c>
      <c r="C1025" s="5" t="s">
        <v>375</v>
      </c>
      <c r="D1025" s="26" t="s">
        <v>1371</v>
      </c>
      <c r="E1025" s="5" t="s">
        <v>1368</v>
      </c>
      <c r="F1025" s="5"/>
      <c r="G1025" s="35"/>
      <c r="H1025" s="5" t="s">
        <v>1372</v>
      </c>
      <c r="I1025" s="5" t="s">
        <v>1373</v>
      </c>
      <c r="J1025" s="5"/>
      <c r="K1025" s="90">
        <v>100000</v>
      </c>
      <c r="L1025" s="41">
        <f t="shared" si="45"/>
        <v>148024.42849183446</v>
      </c>
      <c r="M1025" s="5" t="s">
        <v>3481</v>
      </c>
      <c r="N1025" s="5"/>
      <c r="O1025" s="5" t="s">
        <v>3310</v>
      </c>
      <c r="P1025" s="5" t="s">
        <v>385</v>
      </c>
      <c r="Q1025" s="5"/>
      <c r="R1025" s="5" t="s">
        <v>292</v>
      </c>
      <c r="S1025" s="5"/>
      <c r="T1025" s="105" t="s">
        <v>3254</v>
      </c>
      <c r="U1025" s="105" t="s">
        <v>3254</v>
      </c>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J1025" s="35"/>
      <c r="BK1025" s="35"/>
      <c r="BL1025" s="35"/>
      <c r="BM1025" s="35"/>
      <c r="BN1025" s="35"/>
      <c r="BO1025" s="35"/>
      <c r="BP1025" s="35"/>
      <c r="BQ1025" s="35"/>
      <c r="BR1025" s="35"/>
      <c r="BS1025" s="35"/>
      <c r="BT1025" s="35"/>
      <c r="BU1025" s="35"/>
      <c r="BV1025" s="35"/>
      <c r="BW1025" s="35"/>
      <c r="BX1025" s="35"/>
      <c r="BY1025" s="35"/>
      <c r="BZ1025" s="35"/>
      <c r="CA1025" s="35"/>
      <c r="CB1025" s="35"/>
      <c r="CC1025" s="35"/>
      <c r="CD1025" s="35"/>
      <c r="CE1025" s="35"/>
      <c r="CF1025" s="35"/>
      <c r="CG1025" s="35"/>
      <c r="CH1025" s="35"/>
      <c r="CI1025" s="35"/>
      <c r="CJ1025" s="35"/>
      <c r="CK1025" s="35"/>
      <c r="CL1025" s="35"/>
      <c r="CM1025" s="35"/>
      <c r="CN1025" s="35"/>
      <c r="CO1025" s="35"/>
      <c r="CP1025" s="35"/>
      <c r="CQ1025" s="35"/>
      <c r="CR1025" s="35"/>
      <c r="CS1025" s="35"/>
      <c r="CT1025" s="35"/>
      <c r="CU1025" s="35"/>
      <c r="CV1025" s="35"/>
      <c r="CW1025" s="35"/>
      <c r="CX1025" s="35"/>
      <c r="CY1025" s="35"/>
      <c r="CZ1025" s="35"/>
      <c r="DA1025" s="35"/>
      <c r="DB1025" s="35"/>
      <c r="DC1025" s="35"/>
      <c r="DD1025" s="35"/>
      <c r="DE1025" s="35"/>
      <c r="DF1025" s="35"/>
      <c r="DG1025" s="35"/>
      <c r="DH1025" s="35"/>
      <c r="DI1025" s="35"/>
      <c r="DJ1025" s="35"/>
      <c r="DK1025" s="35"/>
      <c r="DL1025" s="35"/>
      <c r="DM1025" s="35"/>
      <c r="DN1025" s="35"/>
      <c r="DO1025" s="35"/>
      <c r="DP1025" s="35"/>
      <c r="DQ1025" s="35"/>
      <c r="DR1025" s="35"/>
      <c r="DS1025" s="35"/>
      <c r="DT1025" s="35"/>
      <c r="DU1025" s="35"/>
      <c r="DV1025" s="35"/>
      <c r="DW1025" s="35"/>
      <c r="DX1025" s="35"/>
      <c r="DY1025" s="35"/>
      <c r="DZ1025" s="35"/>
      <c r="EA1025" s="35"/>
      <c r="EB1025" s="35"/>
      <c r="EC1025" s="35"/>
      <c r="ED1025" s="35"/>
      <c r="EE1025" s="35"/>
      <c r="EF1025" s="35"/>
      <c r="EG1025" s="35"/>
      <c r="EH1025" s="35"/>
      <c r="EI1025" s="35"/>
      <c r="EJ1025" s="35"/>
      <c r="EK1025" s="35"/>
      <c r="EL1025" s="35"/>
      <c r="EM1025" s="35"/>
      <c r="EN1025" s="35"/>
      <c r="EO1025" s="35"/>
      <c r="EP1025" s="35"/>
      <c r="EQ1025" s="35"/>
      <c r="ER1025" s="35"/>
      <c r="ES1025" s="35"/>
      <c r="ET1025" s="35"/>
      <c r="EU1025" s="35"/>
      <c r="EV1025" s="35"/>
      <c r="EW1025" s="35"/>
      <c r="EX1025" s="35"/>
      <c r="EY1025" s="35"/>
      <c r="EZ1025" s="35"/>
      <c r="FA1025" s="35"/>
      <c r="FB1025" s="35"/>
      <c r="FC1025" s="35"/>
    </row>
    <row r="1026" spans="1:159" s="8" customFormat="1" ht="45" customHeight="1">
      <c r="A1026" s="80">
        <v>11292</v>
      </c>
      <c r="B1026" s="5" t="s">
        <v>1366</v>
      </c>
      <c r="C1026" s="5" t="s">
        <v>375</v>
      </c>
      <c r="D1026" s="26" t="s">
        <v>1374</v>
      </c>
      <c r="E1026" s="5" t="s">
        <v>2856</v>
      </c>
      <c r="F1026" s="5"/>
      <c r="G1026" s="35"/>
      <c r="H1026" s="5" t="s">
        <v>1369</v>
      </c>
      <c r="I1026" s="5" t="s">
        <v>1375</v>
      </c>
      <c r="J1026" s="5"/>
      <c r="K1026" s="90">
        <f>50000*9</f>
        <v>450000</v>
      </c>
      <c r="L1026" s="41">
        <f t="shared" si="45"/>
        <v>666109.928213255</v>
      </c>
      <c r="M1026" s="5" t="s">
        <v>3481</v>
      </c>
      <c r="N1026" s="5"/>
      <c r="O1026" s="5" t="s">
        <v>2498</v>
      </c>
      <c r="P1026" s="5" t="s">
        <v>385</v>
      </c>
      <c r="Q1026" s="5"/>
      <c r="R1026" s="5" t="s">
        <v>292</v>
      </c>
      <c r="S1026" s="5"/>
      <c r="T1026" s="105" t="s">
        <v>3254</v>
      </c>
      <c r="U1026" s="105" t="s">
        <v>3254</v>
      </c>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35"/>
      <c r="BM1026" s="35"/>
      <c r="BN1026" s="35"/>
      <c r="BO1026" s="35"/>
      <c r="BP1026" s="35"/>
      <c r="BQ1026" s="35"/>
      <c r="BR1026" s="35"/>
      <c r="BS1026" s="35"/>
      <c r="BT1026" s="35"/>
      <c r="BU1026" s="35"/>
      <c r="BV1026" s="35"/>
      <c r="BW1026" s="35"/>
      <c r="BX1026" s="35"/>
      <c r="BY1026" s="35"/>
      <c r="BZ1026" s="35"/>
      <c r="CA1026" s="35"/>
      <c r="CB1026" s="35"/>
      <c r="CC1026" s="35"/>
      <c r="CD1026" s="35"/>
      <c r="CE1026" s="35"/>
      <c r="CF1026" s="35"/>
      <c r="CG1026" s="35"/>
      <c r="CH1026" s="35"/>
      <c r="CI1026" s="35"/>
      <c r="CJ1026" s="35"/>
      <c r="CK1026" s="35"/>
      <c r="CL1026" s="35"/>
      <c r="CM1026" s="35"/>
      <c r="CN1026" s="35"/>
      <c r="CO1026" s="35"/>
      <c r="CP1026" s="35"/>
      <c r="CQ1026" s="35"/>
      <c r="CR1026" s="35"/>
      <c r="CS1026" s="35"/>
      <c r="CT1026" s="35"/>
      <c r="CU1026" s="35"/>
      <c r="CV1026" s="35"/>
      <c r="CW1026" s="35"/>
      <c r="CX1026" s="35"/>
      <c r="CY1026" s="35"/>
      <c r="CZ1026" s="35"/>
      <c r="DA1026" s="35"/>
      <c r="DB1026" s="35"/>
      <c r="DC1026" s="35"/>
      <c r="DD1026" s="35"/>
      <c r="DE1026" s="35"/>
      <c r="DF1026" s="35"/>
      <c r="DG1026" s="35"/>
      <c r="DH1026" s="35"/>
      <c r="DI1026" s="35"/>
      <c r="DJ1026" s="35"/>
      <c r="DK1026" s="35"/>
      <c r="DL1026" s="35"/>
      <c r="DM1026" s="35"/>
      <c r="DN1026" s="35"/>
      <c r="DO1026" s="35"/>
      <c r="DP1026" s="35"/>
      <c r="DQ1026" s="35"/>
      <c r="DR1026" s="35"/>
      <c r="DS1026" s="35"/>
      <c r="DT1026" s="35"/>
      <c r="DU1026" s="35"/>
      <c r="DV1026" s="35"/>
      <c r="DW1026" s="35"/>
      <c r="DX1026" s="35"/>
      <c r="DY1026" s="35"/>
      <c r="DZ1026" s="35"/>
      <c r="EA1026" s="35"/>
      <c r="EB1026" s="35"/>
      <c r="EC1026" s="35"/>
      <c r="ED1026" s="35"/>
      <c r="EE1026" s="35"/>
      <c r="EF1026" s="35"/>
      <c r="EG1026" s="35"/>
      <c r="EH1026" s="35"/>
      <c r="EI1026" s="35"/>
      <c r="EJ1026" s="35"/>
      <c r="EK1026" s="35"/>
      <c r="EL1026" s="35"/>
      <c r="EM1026" s="35"/>
      <c r="EN1026" s="35"/>
      <c r="EO1026" s="35"/>
      <c r="EP1026" s="35"/>
      <c r="EQ1026" s="35"/>
      <c r="ER1026" s="35"/>
      <c r="ES1026" s="35"/>
      <c r="ET1026" s="35"/>
      <c r="EU1026" s="35"/>
      <c r="EV1026" s="35"/>
      <c r="EW1026" s="35"/>
      <c r="EX1026" s="35"/>
      <c r="EY1026" s="35"/>
      <c r="EZ1026" s="35"/>
      <c r="FA1026" s="35"/>
      <c r="FB1026" s="35"/>
      <c r="FC1026" s="35"/>
    </row>
    <row r="1027" spans="1:159" s="8" customFormat="1" ht="45" customHeight="1">
      <c r="A1027" s="80">
        <v>11293</v>
      </c>
      <c r="B1027" s="5" t="s">
        <v>1366</v>
      </c>
      <c r="C1027" s="5" t="s">
        <v>375</v>
      </c>
      <c r="D1027" s="5" t="s">
        <v>1376</v>
      </c>
      <c r="E1027" s="5"/>
      <c r="F1027" s="5"/>
      <c r="G1027" s="35"/>
      <c r="H1027" s="35" t="s">
        <v>1377</v>
      </c>
      <c r="I1027" s="5" t="s">
        <v>1378</v>
      </c>
      <c r="J1027" s="5"/>
      <c r="K1027" s="90">
        <f>50000*9</f>
        <v>450000</v>
      </c>
      <c r="L1027" s="41">
        <f t="shared" si="45"/>
        <v>666109.928213255</v>
      </c>
      <c r="M1027" s="5" t="s">
        <v>3481</v>
      </c>
      <c r="N1027" s="5"/>
      <c r="O1027" s="5" t="s">
        <v>227</v>
      </c>
      <c r="P1027" s="5" t="s">
        <v>385</v>
      </c>
      <c r="Q1027" s="5"/>
      <c r="R1027" s="5" t="s">
        <v>292</v>
      </c>
      <c r="S1027" s="5"/>
      <c r="T1027" s="105"/>
      <c r="U1027" s="105"/>
      <c r="V1027" s="35"/>
      <c r="W1027" s="35"/>
      <c r="X1027" s="35"/>
      <c r="Y1027" s="35"/>
      <c r="Z1027" s="35"/>
      <c r="AA1027" s="35"/>
      <c r="AB1027" s="35"/>
      <c r="AC1027" s="35"/>
      <c r="AD1027" s="35"/>
      <c r="AE1027" s="35"/>
      <c r="AF1027" s="35"/>
      <c r="AG1027" s="35"/>
      <c r="AH1027" s="35"/>
      <c r="AI1027" s="35"/>
      <c r="AJ1027" s="35"/>
      <c r="AK1027" s="35"/>
      <c r="AL1027" s="35"/>
      <c r="AM1027" s="35"/>
      <c r="AN1027" s="35"/>
      <c r="AO1027" s="35"/>
      <c r="AP1027" s="35"/>
      <c r="AQ1027" s="35"/>
      <c r="AR1027" s="35"/>
      <c r="AS1027" s="35"/>
      <c r="AT1027" s="35"/>
      <c r="AU1027" s="35"/>
      <c r="AV1027" s="35"/>
      <c r="AW1027" s="35"/>
      <c r="AX1027" s="35"/>
      <c r="AY1027" s="35"/>
      <c r="AZ1027" s="35"/>
      <c r="BA1027" s="35"/>
      <c r="BB1027" s="35"/>
      <c r="BC1027" s="35"/>
      <c r="BD1027" s="35"/>
      <c r="BE1027" s="35"/>
      <c r="BF1027" s="35"/>
      <c r="BG1027" s="35"/>
      <c r="BH1027" s="35"/>
      <c r="BI1027" s="35"/>
      <c r="BJ1027" s="35"/>
      <c r="BK1027" s="35"/>
      <c r="BL1027" s="35"/>
      <c r="BM1027" s="35"/>
      <c r="BN1027" s="35"/>
      <c r="BO1027" s="35"/>
      <c r="BP1027" s="35"/>
      <c r="BQ1027" s="35"/>
      <c r="BR1027" s="35"/>
      <c r="BS1027" s="35"/>
      <c r="BT1027" s="35"/>
      <c r="BU1027" s="35"/>
      <c r="BV1027" s="35"/>
      <c r="BW1027" s="35"/>
      <c r="BX1027" s="35"/>
      <c r="BY1027" s="35"/>
      <c r="BZ1027" s="35"/>
      <c r="CA1027" s="35"/>
      <c r="CB1027" s="35"/>
      <c r="CC1027" s="35"/>
      <c r="CD1027" s="35"/>
      <c r="CE1027" s="35"/>
      <c r="CF1027" s="35"/>
      <c r="CG1027" s="35"/>
      <c r="CH1027" s="35"/>
      <c r="CI1027" s="35"/>
      <c r="CJ1027" s="35"/>
      <c r="CK1027" s="35"/>
      <c r="CL1027" s="35"/>
      <c r="CM1027" s="35"/>
      <c r="CN1027" s="35"/>
      <c r="CO1027" s="35"/>
      <c r="CP1027" s="35"/>
      <c r="CQ1027" s="35"/>
      <c r="CR1027" s="35"/>
      <c r="CS1027" s="35"/>
      <c r="CT1027" s="35"/>
      <c r="CU1027" s="35"/>
      <c r="CV1027" s="35"/>
      <c r="CW1027" s="35"/>
      <c r="CX1027" s="35"/>
      <c r="CY1027" s="35"/>
      <c r="CZ1027" s="35"/>
      <c r="DA1027" s="35"/>
      <c r="DB1027" s="35"/>
      <c r="DC1027" s="35"/>
      <c r="DD1027" s="35"/>
      <c r="DE1027" s="35"/>
      <c r="DF1027" s="35"/>
      <c r="DG1027" s="35"/>
      <c r="DH1027" s="35"/>
      <c r="DI1027" s="35"/>
      <c r="DJ1027" s="35"/>
      <c r="DK1027" s="35"/>
      <c r="DL1027" s="35"/>
      <c r="DM1027" s="35"/>
      <c r="DN1027" s="35"/>
      <c r="DO1027" s="35"/>
      <c r="DP1027" s="35"/>
      <c r="DQ1027" s="35"/>
      <c r="DR1027" s="35"/>
      <c r="DS1027" s="35"/>
      <c r="DT1027" s="35"/>
      <c r="DU1027" s="35"/>
      <c r="DV1027" s="35"/>
      <c r="DW1027" s="35"/>
      <c r="DX1027" s="35"/>
      <c r="DY1027" s="35"/>
      <c r="DZ1027" s="35"/>
      <c r="EA1027" s="35"/>
      <c r="EB1027" s="35"/>
      <c r="EC1027" s="35"/>
      <c r="ED1027" s="35"/>
      <c r="EE1027" s="35"/>
      <c r="EF1027" s="35"/>
      <c r="EG1027" s="35"/>
      <c r="EH1027" s="35"/>
      <c r="EI1027" s="35"/>
      <c r="EJ1027" s="35"/>
      <c r="EK1027" s="35"/>
      <c r="EL1027" s="35"/>
      <c r="EM1027" s="35"/>
      <c r="EN1027" s="35"/>
      <c r="EO1027" s="35"/>
      <c r="EP1027" s="35"/>
      <c r="EQ1027" s="35"/>
      <c r="ER1027" s="35"/>
      <c r="ES1027" s="35"/>
      <c r="ET1027" s="35"/>
      <c r="EU1027" s="35"/>
      <c r="EV1027" s="35"/>
      <c r="EW1027" s="35"/>
      <c r="EX1027" s="35"/>
      <c r="EY1027" s="35"/>
      <c r="EZ1027" s="35"/>
      <c r="FA1027" s="35"/>
      <c r="FB1027" s="35"/>
      <c r="FC1027" s="35"/>
    </row>
    <row r="1028" spans="1:159" s="8" customFormat="1" ht="45" customHeight="1">
      <c r="A1028" s="80">
        <v>11294</v>
      </c>
      <c r="B1028" s="5" t="s">
        <v>1366</v>
      </c>
      <c r="C1028" s="5" t="s">
        <v>375</v>
      </c>
      <c r="D1028" s="5" t="s">
        <v>1379</v>
      </c>
      <c r="E1028" s="5" t="s">
        <v>1380</v>
      </c>
      <c r="F1028" s="5"/>
      <c r="G1028" s="35"/>
      <c r="H1028" s="5" t="s">
        <v>1369</v>
      </c>
      <c r="I1028" s="5" t="s">
        <v>1381</v>
      </c>
      <c r="J1028" s="5"/>
      <c r="K1028" s="90">
        <f>50000*9</f>
        <v>450000</v>
      </c>
      <c r="L1028" s="41">
        <f t="shared" si="45"/>
        <v>666109.928213255</v>
      </c>
      <c r="M1028" s="5" t="s">
        <v>3481</v>
      </c>
      <c r="N1028" s="5"/>
      <c r="O1028" s="5" t="s">
        <v>228</v>
      </c>
      <c r="P1028" s="5" t="s">
        <v>385</v>
      </c>
      <c r="Q1028" s="5"/>
      <c r="R1028" s="5" t="s">
        <v>292</v>
      </c>
      <c r="S1028" s="5"/>
      <c r="T1028" s="105"/>
      <c r="U1028" s="105"/>
      <c r="V1028" s="35"/>
      <c r="W1028" s="35"/>
      <c r="X1028" s="35"/>
      <c r="Y1028" s="35"/>
      <c r="Z1028" s="35"/>
      <c r="AA1028" s="35"/>
      <c r="AB1028" s="35"/>
      <c r="AC1028" s="35"/>
      <c r="AD1028" s="35"/>
      <c r="AE1028" s="35"/>
      <c r="AF1028" s="35"/>
      <c r="AG1028" s="35"/>
      <c r="AH1028" s="35"/>
      <c r="AI1028" s="35"/>
      <c r="AJ1028" s="35"/>
      <c r="AK1028" s="35"/>
      <c r="AL1028" s="35"/>
      <c r="AM1028" s="35"/>
      <c r="AN1028" s="35"/>
      <c r="AO1028" s="35"/>
      <c r="AP1028" s="35"/>
      <c r="AQ1028" s="35"/>
      <c r="AR1028" s="35"/>
      <c r="AS1028" s="35"/>
      <c r="AT1028" s="35"/>
      <c r="AU1028" s="35"/>
      <c r="AV1028" s="35"/>
      <c r="AW1028" s="35"/>
      <c r="AX1028" s="35"/>
      <c r="AY1028" s="35"/>
      <c r="AZ1028" s="35"/>
      <c r="BA1028" s="35"/>
      <c r="BB1028" s="35"/>
      <c r="BC1028" s="35"/>
      <c r="BD1028" s="35"/>
      <c r="BE1028" s="35"/>
      <c r="BF1028" s="35"/>
      <c r="BG1028" s="35"/>
      <c r="BH1028" s="35"/>
      <c r="BI1028" s="35"/>
      <c r="BJ1028" s="35"/>
      <c r="BK1028" s="35"/>
      <c r="BL1028" s="35"/>
      <c r="BM1028" s="35"/>
      <c r="BN1028" s="35"/>
      <c r="BO1028" s="35"/>
      <c r="BP1028" s="35"/>
      <c r="BQ1028" s="35"/>
      <c r="BR1028" s="35"/>
      <c r="BS1028" s="35"/>
      <c r="BT1028" s="35"/>
      <c r="BU1028" s="35"/>
      <c r="BV1028" s="35"/>
      <c r="BW1028" s="35"/>
      <c r="BX1028" s="35"/>
      <c r="BY1028" s="35"/>
      <c r="BZ1028" s="35"/>
      <c r="CA1028" s="35"/>
      <c r="CB1028" s="35"/>
      <c r="CC1028" s="35"/>
      <c r="CD1028" s="35"/>
      <c r="CE1028" s="35"/>
      <c r="CF1028" s="35"/>
      <c r="CG1028" s="35"/>
      <c r="CH1028" s="35"/>
      <c r="CI1028" s="35"/>
      <c r="CJ1028" s="35"/>
      <c r="CK1028" s="35"/>
      <c r="CL1028" s="35"/>
      <c r="CM1028" s="35"/>
      <c r="CN1028" s="35"/>
      <c r="CO1028" s="35"/>
      <c r="CP1028" s="35"/>
      <c r="CQ1028" s="35"/>
      <c r="CR1028" s="35"/>
      <c r="CS1028" s="35"/>
      <c r="CT1028" s="35"/>
      <c r="CU1028" s="35"/>
      <c r="CV1028" s="35"/>
      <c r="CW1028" s="35"/>
      <c r="CX1028" s="35"/>
      <c r="CY1028" s="35"/>
      <c r="CZ1028" s="35"/>
      <c r="DA1028" s="35"/>
      <c r="DB1028" s="35"/>
      <c r="DC1028" s="35"/>
      <c r="DD1028" s="35"/>
      <c r="DE1028" s="35"/>
      <c r="DF1028" s="35"/>
      <c r="DG1028" s="35"/>
      <c r="DH1028" s="35"/>
      <c r="DI1028" s="35"/>
      <c r="DJ1028" s="35"/>
      <c r="DK1028" s="35"/>
      <c r="DL1028" s="35"/>
      <c r="DM1028" s="35"/>
      <c r="DN1028" s="35"/>
      <c r="DO1028" s="35"/>
      <c r="DP1028" s="35"/>
      <c r="DQ1028" s="35"/>
      <c r="DR1028" s="35"/>
      <c r="DS1028" s="35"/>
      <c r="DT1028" s="35"/>
      <c r="DU1028" s="35"/>
      <c r="DV1028" s="35"/>
      <c r="DW1028" s="35"/>
      <c r="DX1028" s="35"/>
      <c r="DY1028" s="35"/>
      <c r="DZ1028" s="35"/>
      <c r="EA1028" s="35"/>
      <c r="EB1028" s="35"/>
      <c r="EC1028" s="35"/>
      <c r="ED1028" s="35"/>
      <c r="EE1028" s="35"/>
      <c r="EF1028" s="35"/>
      <c r="EG1028" s="35"/>
      <c r="EH1028" s="35"/>
      <c r="EI1028" s="35"/>
      <c r="EJ1028" s="35"/>
      <c r="EK1028" s="35"/>
      <c r="EL1028" s="35"/>
      <c r="EM1028" s="35"/>
      <c r="EN1028" s="35"/>
      <c r="EO1028" s="35"/>
      <c r="EP1028" s="35"/>
      <c r="EQ1028" s="35"/>
      <c r="ER1028" s="35"/>
      <c r="ES1028" s="35"/>
      <c r="ET1028" s="35"/>
      <c r="EU1028" s="35"/>
      <c r="EV1028" s="35"/>
      <c r="EW1028" s="35"/>
      <c r="EX1028" s="35"/>
      <c r="EY1028" s="35"/>
      <c r="EZ1028" s="35"/>
      <c r="FA1028" s="35"/>
      <c r="FB1028" s="35"/>
      <c r="FC1028" s="35"/>
    </row>
    <row r="1029" spans="1:159" s="8" customFormat="1" ht="45" customHeight="1">
      <c r="A1029" s="80">
        <v>11295</v>
      </c>
      <c r="B1029" s="5" t="s">
        <v>2889</v>
      </c>
      <c r="C1029" s="5" t="s">
        <v>2889</v>
      </c>
      <c r="D1029" s="5" t="s">
        <v>1407</v>
      </c>
      <c r="E1029" s="5" t="s">
        <v>1404</v>
      </c>
      <c r="F1029" s="5" t="s">
        <v>2845</v>
      </c>
      <c r="G1029" s="5" t="s">
        <v>3369</v>
      </c>
      <c r="H1029" s="5" t="s">
        <v>1405</v>
      </c>
      <c r="I1029" s="5" t="s">
        <v>1408</v>
      </c>
      <c r="J1029" s="5"/>
      <c r="K1029" s="90">
        <v>22000000</v>
      </c>
      <c r="L1029" s="41">
        <f>K1029*(1.04^18)</f>
        <v>44567963.33832773</v>
      </c>
      <c r="M1029" s="5" t="s">
        <v>3482</v>
      </c>
      <c r="N1029" s="5"/>
      <c r="O1029" s="5" t="s">
        <v>3348</v>
      </c>
      <c r="P1029" s="5" t="s">
        <v>385</v>
      </c>
      <c r="Q1029" s="5"/>
      <c r="R1029" s="5" t="s">
        <v>3314</v>
      </c>
      <c r="S1029" s="5"/>
      <c r="T1029" s="105" t="s">
        <v>3254</v>
      </c>
      <c r="U1029" s="105"/>
      <c r="V1029" s="35"/>
      <c r="W1029" s="35"/>
      <c r="X1029" s="35"/>
      <c r="Y1029" s="35"/>
      <c r="Z1029" s="35"/>
      <c r="AA1029" s="35"/>
      <c r="AB1029" s="35"/>
      <c r="AC1029" s="35"/>
      <c r="AD1029" s="35"/>
      <c r="AE1029" s="35"/>
      <c r="AF1029" s="35"/>
      <c r="AG1029" s="35"/>
      <c r="AH1029" s="35"/>
      <c r="AI1029" s="35"/>
      <c r="AJ1029" s="35"/>
      <c r="AK1029" s="35"/>
      <c r="AL1029" s="35"/>
      <c r="AM1029" s="35"/>
      <c r="AN1029" s="35"/>
      <c r="AO1029" s="35"/>
      <c r="AP1029" s="35"/>
      <c r="AQ1029" s="35"/>
      <c r="AR1029" s="35"/>
      <c r="AS1029" s="35"/>
      <c r="AT1029" s="35"/>
      <c r="AU1029" s="35"/>
      <c r="AV1029" s="35"/>
      <c r="AW1029" s="35"/>
      <c r="AX1029" s="35"/>
      <c r="AY1029" s="35"/>
      <c r="AZ1029" s="35"/>
      <c r="BA1029" s="35"/>
      <c r="BB1029" s="35"/>
      <c r="BC1029" s="35"/>
      <c r="BD1029" s="35"/>
      <c r="BE1029" s="35"/>
      <c r="BF1029" s="35"/>
      <c r="BG1029" s="35"/>
      <c r="BH1029" s="35"/>
      <c r="BI1029" s="35"/>
      <c r="BJ1029" s="35"/>
      <c r="BK1029" s="35"/>
      <c r="BL1029" s="35"/>
      <c r="BM1029" s="35"/>
      <c r="BN1029" s="35"/>
      <c r="BO1029" s="35"/>
      <c r="BP1029" s="35"/>
      <c r="BQ1029" s="35"/>
      <c r="BR1029" s="35"/>
      <c r="BS1029" s="35"/>
      <c r="BT1029" s="35"/>
      <c r="BU1029" s="35"/>
      <c r="BV1029" s="35"/>
      <c r="BW1029" s="35"/>
      <c r="BX1029" s="35"/>
      <c r="BY1029" s="35"/>
      <c r="BZ1029" s="35"/>
      <c r="CA1029" s="35"/>
      <c r="CB1029" s="35"/>
      <c r="CC1029" s="35"/>
      <c r="CD1029" s="35"/>
      <c r="CE1029" s="35"/>
      <c r="CF1029" s="35"/>
      <c r="CG1029" s="35"/>
      <c r="CH1029" s="35"/>
      <c r="CI1029" s="35"/>
      <c r="CJ1029" s="35"/>
      <c r="CK1029" s="35"/>
      <c r="CL1029" s="35"/>
      <c r="CM1029" s="35"/>
      <c r="CN1029" s="35"/>
      <c r="CO1029" s="35"/>
      <c r="CP1029" s="35"/>
      <c r="CQ1029" s="35"/>
      <c r="CR1029" s="35"/>
      <c r="CS1029" s="35"/>
      <c r="CT1029" s="35"/>
      <c r="CU1029" s="35"/>
      <c r="CV1029" s="35"/>
      <c r="CW1029" s="35"/>
      <c r="CX1029" s="35"/>
      <c r="CY1029" s="35"/>
      <c r="CZ1029" s="35"/>
      <c r="DA1029" s="35"/>
      <c r="DB1029" s="35"/>
      <c r="DC1029" s="35"/>
      <c r="DD1029" s="35"/>
      <c r="DE1029" s="35"/>
      <c r="DF1029" s="35"/>
      <c r="DG1029" s="35"/>
      <c r="DH1029" s="35"/>
      <c r="DI1029" s="35"/>
      <c r="DJ1029" s="35"/>
      <c r="DK1029" s="35"/>
      <c r="DL1029" s="35"/>
      <c r="DM1029" s="35"/>
      <c r="DN1029" s="35"/>
      <c r="DO1029" s="35"/>
      <c r="DP1029" s="35"/>
      <c r="DQ1029" s="35"/>
      <c r="DR1029" s="35"/>
      <c r="DS1029" s="35"/>
      <c r="DT1029" s="35"/>
      <c r="DU1029" s="35"/>
      <c r="DV1029" s="35"/>
      <c r="DW1029" s="35"/>
      <c r="DX1029" s="35"/>
      <c r="DY1029" s="35"/>
      <c r="DZ1029" s="35"/>
      <c r="EA1029" s="35"/>
      <c r="EB1029" s="35"/>
      <c r="EC1029" s="35"/>
      <c r="ED1029" s="35"/>
      <c r="EE1029" s="35"/>
      <c r="EF1029" s="35"/>
      <c r="EG1029" s="35"/>
      <c r="EH1029" s="35"/>
      <c r="EI1029" s="35"/>
      <c r="EJ1029" s="35"/>
      <c r="EK1029" s="35"/>
      <c r="EL1029" s="35"/>
      <c r="EM1029" s="35"/>
      <c r="EN1029" s="35"/>
      <c r="EO1029" s="35"/>
      <c r="EP1029" s="35"/>
      <c r="EQ1029" s="35"/>
      <c r="ER1029" s="35"/>
      <c r="ES1029" s="35"/>
      <c r="ET1029" s="35"/>
      <c r="EU1029" s="35"/>
      <c r="EV1029" s="35"/>
      <c r="EW1029" s="35"/>
      <c r="EX1029" s="35"/>
      <c r="EY1029" s="35"/>
      <c r="EZ1029" s="35"/>
      <c r="FA1029" s="35"/>
      <c r="FB1029" s="35"/>
      <c r="FC1029" s="35"/>
    </row>
    <row r="1030" spans="1:159" s="8" customFormat="1" ht="45" customHeight="1">
      <c r="A1030" s="80">
        <v>11296</v>
      </c>
      <c r="B1030" s="5" t="s">
        <v>2889</v>
      </c>
      <c r="C1030" s="5" t="s">
        <v>2889</v>
      </c>
      <c r="D1030" s="5" t="s">
        <v>1409</v>
      </c>
      <c r="E1030" s="5" t="s">
        <v>1410</v>
      </c>
      <c r="F1030" s="5" t="s">
        <v>1411</v>
      </c>
      <c r="G1030" s="5" t="s">
        <v>3369</v>
      </c>
      <c r="H1030" s="5" t="s">
        <v>1405</v>
      </c>
      <c r="I1030" s="5" t="s">
        <v>1412</v>
      </c>
      <c r="J1030" s="5"/>
      <c r="K1030" s="90">
        <v>20000000</v>
      </c>
      <c r="L1030" s="41">
        <f>K1030*(1.04^18)</f>
        <v>40516330.30757066</v>
      </c>
      <c r="M1030" s="5" t="s">
        <v>3482</v>
      </c>
      <c r="N1030" s="5"/>
      <c r="O1030" s="5" t="s">
        <v>3348</v>
      </c>
      <c r="P1030" s="5" t="s">
        <v>385</v>
      </c>
      <c r="Q1030" s="5"/>
      <c r="R1030" s="5" t="s">
        <v>3314</v>
      </c>
      <c r="S1030" s="5"/>
      <c r="T1030" s="105" t="s">
        <v>3254</v>
      </c>
      <c r="U1030" s="105"/>
      <c r="V1030" s="35"/>
      <c r="W1030" s="35"/>
      <c r="X1030" s="35"/>
      <c r="Y1030" s="35"/>
      <c r="Z1030" s="35"/>
      <c r="AA1030" s="35"/>
      <c r="AB1030" s="35"/>
      <c r="AC1030" s="35"/>
      <c r="AD1030" s="35"/>
      <c r="AE1030" s="35"/>
      <c r="AF1030" s="35"/>
      <c r="AG1030" s="35"/>
      <c r="AH1030" s="35"/>
      <c r="AI1030" s="35"/>
      <c r="AJ1030" s="35"/>
      <c r="AK1030" s="35"/>
      <c r="AL1030" s="35"/>
      <c r="AM1030" s="35"/>
      <c r="AN1030" s="35"/>
      <c r="AO1030" s="35"/>
      <c r="AP1030" s="35"/>
      <c r="AQ1030" s="35"/>
      <c r="AR1030" s="35"/>
      <c r="AS1030" s="35"/>
      <c r="AT1030" s="35"/>
      <c r="AU1030" s="35"/>
      <c r="AV1030" s="35"/>
      <c r="AW1030" s="35"/>
      <c r="AX1030" s="35"/>
      <c r="AY1030" s="35"/>
      <c r="AZ1030" s="35"/>
      <c r="BA1030" s="35"/>
      <c r="BB1030" s="35"/>
      <c r="BC1030" s="35"/>
      <c r="BD1030" s="35"/>
      <c r="BE1030" s="35"/>
      <c r="BF1030" s="35"/>
      <c r="BG1030" s="35"/>
      <c r="BH1030" s="35"/>
      <c r="BI1030" s="35"/>
      <c r="BJ1030" s="35"/>
      <c r="BK1030" s="35"/>
      <c r="BL1030" s="35"/>
      <c r="BM1030" s="35"/>
      <c r="BN1030" s="35"/>
      <c r="BO1030" s="35"/>
      <c r="BP1030" s="35"/>
      <c r="BQ1030" s="35"/>
      <c r="BR1030" s="35"/>
      <c r="BS1030" s="35"/>
      <c r="BT1030" s="35"/>
      <c r="BU1030" s="35"/>
      <c r="BV1030" s="35"/>
      <c r="BW1030" s="35"/>
      <c r="BX1030" s="35"/>
      <c r="BY1030" s="35"/>
      <c r="BZ1030" s="35"/>
      <c r="CA1030" s="35"/>
      <c r="CB1030" s="35"/>
      <c r="CC1030" s="35"/>
      <c r="CD1030" s="35"/>
      <c r="CE1030" s="35"/>
      <c r="CF1030" s="35"/>
      <c r="CG1030" s="35"/>
      <c r="CH1030" s="35"/>
      <c r="CI1030" s="35"/>
      <c r="CJ1030" s="35"/>
      <c r="CK1030" s="35"/>
      <c r="CL1030" s="35"/>
      <c r="CM1030" s="35"/>
      <c r="CN1030" s="35"/>
      <c r="CO1030" s="35"/>
      <c r="CP1030" s="35"/>
      <c r="CQ1030" s="35"/>
      <c r="CR1030" s="35"/>
      <c r="CS1030" s="35"/>
      <c r="CT1030" s="35"/>
      <c r="CU1030" s="35"/>
      <c r="CV1030" s="35"/>
      <c r="CW1030" s="35"/>
      <c r="CX1030" s="35"/>
      <c r="CY1030" s="35"/>
      <c r="CZ1030" s="35"/>
      <c r="DA1030" s="35"/>
      <c r="DB1030" s="35"/>
      <c r="DC1030" s="35"/>
      <c r="DD1030" s="35"/>
      <c r="DE1030" s="35"/>
      <c r="DF1030" s="35"/>
      <c r="DG1030" s="35"/>
      <c r="DH1030" s="35"/>
      <c r="DI1030" s="35"/>
      <c r="DJ1030" s="35"/>
      <c r="DK1030" s="35"/>
      <c r="DL1030" s="35"/>
      <c r="DM1030" s="35"/>
      <c r="DN1030" s="35"/>
      <c r="DO1030" s="35"/>
      <c r="DP1030" s="35"/>
      <c r="DQ1030" s="35"/>
      <c r="DR1030" s="35"/>
      <c r="DS1030" s="35"/>
      <c r="DT1030" s="35"/>
      <c r="DU1030" s="35"/>
      <c r="DV1030" s="35"/>
      <c r="DW1030" s="35"/>
      <c r="DX1030" s="35"/>
      <c r="DY1030" s="35"/>
      <c r="DZ1030" s="35"/>
      <c r="EA1030" s="35"/>
      <c r="EB1030" s="35"/>
      <c r="EC1030" s="35"/>
      <c r="ED1030" s="35"/>
      <c r="EE1030" s="35"/>
      <c r="EF1030" s="35"/>
      <c r="EG1030" s="35"/>
      <c r="EH1030" s="35"/>
      <c r="EI1030" s="35"/>
      <c r="EJ1030" s="35"/>
      <c r="EK1030" s="35"/>
      <c r="EL1030" s="35"/>
      <c r="EM1030" s="35"/>
      <c r="EN1030" s="35"/>
      <c r="EO1030" s="35"/>
      <c r="EP1030" s="35"/>
      <c r="EQ1030" s="35"/>
      <c r="ER1030" s="35"/>
      <c r="ES1030" s="35"/>
      <c r="ET1030" s="35"/>
      <c r="EU1030" s="35"/>
      <c r="EV1030" s="35"/>
      <c r="EW1030" s="35"/>
      <c r="EX1030" s="35"/>
      <c r="EY1030" s="35"/>
      <c r="EZ1030" s="35"/>
      <c r="FA1030" s="35"/>
      <c r="FB1030" s="35"/>
      <c r="FC1030" s="35"/>
    </row>
    <row r="1031" spans="1:159" s="8" customFormat="1" ht="45" customHeight="1">
      <c r="A1031" s="80">
        <v>11297</v>
      </c>
      <c r="B1031" s="5" t="s">
        <v>2889</v>
      </c>
      <c r="C1031" s="5" t="s">
        <v>2889</v>
      </c>
      <c r="D1031" s="5" t="s">
        <v>1413</v>
      </c>
      <c r="E1031" s="5" t="s">
        <v>2657</v>
      </c>
      <c r="F1031" s="5" t="s">
        <v>2654</v>
      </c>
      <c r="G1031" s="5" t="s">
        <v>3170</v>
      </c>
      <c r="H1031" s="5" t="s">
        <v>1414</v>
      </c>
      <c r="I1031" s="5" t="s">
        <v>1365</v>
      </c>
      <c r="J1031" s="5"/>
      <c r="K1031" s="90">
        <v>850000</v>
      </c>
      <c r="L1031" s="41">
        <f aca="true" t="shared" si="46" ref="L1031:L1043">K1031*(1.04^10)</f>
        <v>1258207.642180593</v>
      </c>
      <c r="M1031" s="5" t="s">
        <v>3481</v>
      </c>
      <c r="N1031" s="5"/>
      <c r="O1031" s="5" t="s">
        <v>2498</v>
      </c>
      <c r="P1031" s="5" t="s">
        <v>385</v>
      </c>
      <c r="Q1031" s="5"/>
      <c r="R1031" s="5" t="s">
        <v>290</v>
      </c>
      <c r="S1031" s="5"/>
      <c r="T1031" s="105"/>
      <c r="U1031" s="105"/>
      <c r="V1031" s="35"/>
      <c r="W1031" s="35"/>
      <c r="X1031" s="35"/>
      <c r="Y1031" s="35"/>
      <c r="Z1031" s="35"/>
      <c r="AA1031" s="35"/>
      <c r="AB1031" s="35"/>
      <c r="AC1031" s="35"/>
      <c r="AD1031" s="35"/>
      <c r="AE1031" s="35"/>
      <c r="AF1031" s="35"/>
      <c r="AG1031" s="35"/>
      <c r="AH1031" s="35"/>
      <c r="AI1031" s="35"/>
      <c r="AJ1031" s="35"/>
      <c r="AK1031" s="35"/>
      <c r="AL1031" s="35"/>
      <c r="AM1031" s="35"/>
      <c r="AN1031" s="35"/>
      <c r="AO1031" s="35"/>
      <c r="AP1031" s="35"/>
      <c r="AQ1031" s="35"/>
      <c r="AR1031" s="35"/>
      <c r="AS1031" s="35"/>
      <c r="AT1031" s="35"/>
      <c r="AU1031" s="35"/>
      <c r="AV1031" s="35"/>
      <c r="AW1031" s="35"/>
      <c r="AX1031" s="35"/>
      <c r="AY1031" s="35"/>
      <c r="AZ1031" s="35"/>
      <c r="BA1031" s="35"/>
      <c r="BB1031" s="35"/>
      <c r="BC1031" s="35"/>
      <c r="BD1031" s="35"/>
      <c r="BE1031" s="35"/>
      <c r="BF1031" s="35"/>
      <c r="BG1031" s="35"/>
      <c r="BH1031" s="35"/>
      <c r="BI1031" s="35"/>
      <c r="BJ1031" s="35"/>
      <c r="BK1031" s="35"/>
      <c r="BL1031" s="35"/>
      <c r="BM1031" s="35"/>
      <c r="BN1031" s="35"/>
      <c r="BO1031" s="35"/>
      <c r="BP1031" s="35"/>
      <c r="BQ1031" s="35"/>
      <c r="BR1031" s="35"/>
      <c r="BS1031" s="35"/>
      <c r="BT1031" s="35"/>
      <c r="BU1031" s="35"/>
      <c r="BV1031" s="35"/>
      <c r="BW1031" s="35"/>
      <c r="BX1031" s="35"/>
      <c r="BY1031" s="35"/>
      <c r="BZ1031" s="35"/>
      <c r="CA1031" s="35"/>
      <c r="CB1031" s="35"/>
      <c r="CC1031" s="35"/>
      <c r="CD1031" s="35"/>
      <c r="CE1031" s="35"/>
      <c r="CF1031" s="35"/>
      <c r="CG1031" s="35"/>
      <c r="CH1031" s="35"/>
      <c r="CI1031" s="35"/>
      <c r="CJ1031" s="35"/>
      <c r="CK1031" s="35"/>
      <c r="CL1031" s="35"/>
      <c r="CM1031" s="35"/>
      <c r="CN1031" s="35"/>
      <c r="CO1031" s="35"/>
      <c r="CP1031" s="35"/>
      <c r="CQ1031" s="35"/>
      <c r="CR1031" s="35"/>
      <c r="CS1031" s="35"/>
      <c r="CT1031" s="35"/>
      <c r="CU1031" s="35"/>
      <c r="CV1031" s="35"/>
      <c r="CW1031" s="35"/>
      <c r="CX1031" s="35"/>
      <c r="CY1031" s="35"/>
      <c r="CZ1031" s="35"/>
      <c r="DA1031" s="35"/>
      <c r="DB1031" s="35"/>
      <c r="DC1031" s="35"/>
      <c r="DD1031" s="35"/>
      <c r="DE1031" s="35"/>
      <c r="DF1031" s="35"/>
      <c r="DG1031" s="35"/>
      <c r="DH1031" s="35"/>
      <c r="DI1031" s="35"/>
      <c r="DJ1031" s="35"/>
      <c r="DK1031" s="35"/>
      <c r="DL1031" s="35"/>
      <c r="DM1031" s="35"/>
      <c r="DN1031" s="35"/>
      <c r="DO1031" s="35"/>
      <c r="DP1031" s="35"/>
      <c r="DQ1031" s="35"/>
      <c r="DR1031" s="35"/>
      <c r="DS1031" s="35"/>
      <c r="DT1031" s="35"/>
      <c r="DU1031" s="35"/>
      <c r="DV1031" s="35"/>
      <c r="DW1031" s="35"/>
      <c r="DX1031" s="35"/>
      <c r="DY1031" s="35"/>
      <c r="DZ1031" s="35"/>
      <c r="EA1031" s="35"/>
      <c r="EB1031" s="35"/>
      <c r="EC1031" s="35"/>
      <c r="ED1031" s="35"/>
      <c r="EE1031" s="35"/>
      <c r="EF1031" s="35"/>
      <c r="EG1031" s="35"/>
      <c r="EH1031" s="35"/>
      <c r="EI1031" s="35"/>
      <c r="EJ1031" s="35"/>
      <c r="EK1031" s="35"/>
      <c r="EL1031" s="35"/>
      <c r="EM1031" s="35"/>
      <c r="EN1031" s="35"/>
      <c r="EO1031" s="35"/>
      <c r="EP1031" s="35"/>
      <c r="EQ1031" s="35"/>
      <c r="ER1031" s="35"/>
      <c r="ES1031" s="35"/>
      <c r="ET1031" s="35"/>
      <c r="EU1031" s="35"/>
      <c r="EV1031" s="35"/>
      <c r="EW1031" s="35"/>
      <c r="EX1031" s="35"/>
      <c r="EY1031" s="35"/>
      <c r="EZ1031" s="35"/>
      <c r="FA1031" s="35"/>
      <c r="FB1031" s="35"/>
      <c r="FC1031" s="35"/>
    </row>
    <row r="1032" spans="1:159" s="8" customFormat="1" ht="45" customHeight="1">
      <c r="A1032" s="80">
        <v>11298</v>
      </c>
      <c r="B1032" s="5" t="s">
        <v>2889</v>
      </c>
      <c r="C1032" s="5" t="s">
        <v>2889</v>
      </c>
      <c r="D1032" s="5" t="s">
        <v>1345</v>
      </c>
      <c r="E1032" s="5" t="s">
        <v>1404</v>
      </c>
      <c r="F1032" s="5" t="s">
        <v>1411</v>
      </c>
      <c r="G1032" s="5" t="s">
        <v>3369</v>
      </c>
      <c r="H1032" s="5" t="s">
        <v>1405</v>
      </c>
      <c r="I1032" s="5" t="s">
        <v>1346</v>
      </c>
      <c r="J1032" s="5"/>
      <c r="K1032" s="90">
        <v>6000000</v>
      </c>
      <c r="L1032" s="41">
        <f t="shared" si="46"/>
        <v>8881465.709510067</v>
      </c>
      <c r="M1032" s="5" t="s">
        <v>3481</v>
      </c>
      <c r="N1032" s="5"/>
      <c r="O1032" s="5" t="s">
        <v>3348</v>
      </c>
      <c r="P1032" s="5" t="s">
        <v>385</v>
      </c>
      <c r="Q1032" s="5"/>
      <c r="R1032" s="5" t="s">
        <v>3314</v>
      </c>
      <c r="S1032" s="5"/>
      <c r="T1032" s="105" t="s">
        <v>3254</v>
      </c>
      <c r="U1032" s="105"/>
      <c r="V1032" s="35"/>
      <c r="W1032" s="35"/>
      <c r="X1032" s="35"/>
      <c r="Y1032" s="35"/>
      <c r="Z1032" s="35"/>
      <c r="AA1032" s="35"/>
      <c r="AB1032" s="35"/>
      <c r="AC1032" s="35"/>
      <c r="AD1032" s="35"/>
      <c r="AE1032" s="35"/>
      <c r="AF1032" s="35"/>
      <c r="AG1032" s="35"/>
      <c r="AH1032" s="35"/>
      <c r="AI1032" s="35"/>
      <c r="AJ1032" s="35"/>
      <c r="AK1032" s="35"/>
      <c r="AL1032" s="35"/>
      <c r="AM1032" s="35"/>
      <c r="AN1032" s="35"/>
      <c r="AO1032" s="35"/>
      <c r="AP1032" s="35"/>
      <c r="AQ1032" s="35"/>
      <c r="AR1032" s="35"/>
      <c r="AS1032" s="35"/>
      <c r="AT1032" s="35"/>
      <c r="AU1032" s="35"/>
      <c r="AV1032" s="35"/>
      <c r="AW1032" s="35"/>
      <c r="AX1032" s="35"/>
      <c r="AY1032" s="35"/>
      <c r="AZ1032" s="35"/>
      <c r="BA1032" s="35"/>
      <c r="BB1032" s="35"/>
      <c r="BC1032" s="35"/>
      <c r="BD1032" s="35"/>
      <c r="BE1032" s="35"/>
      <c r="BF1032" s="35"/>
      <c r="BG1032" s="35"/>
      <c r="BH1032" s="35"/>
      <c r="BI1032" s="35"/>
      <c r="BJ1032" s="35"/>
      <c r="BK1032" s="35"/>
      <c r="BL1032" s="35"/>
      <c r="BM1032" s="35"/>
      <c r="BN1032" s="35"/>
      <c r="BO1032" s="35"/>
      <c r="BP1032" s="35"/>
      <c r="BQ1032" s="35"/>
      <c r="BR1032" s="35"/>
      <c r="BS1032" s="35"/>
      <c r="BT1032" s="35"/>
      <c r="BU1032" s="35"/>
      <c r="BV1032" s="35"/>
      <c r="BW1032" s="35"/>
      <c r="BX1032" s="35"/>
      <c r="BY1032" s="35"/>
      <c r="BZ1032" s="35"/>
      <c r="CA1032" s="35"/>
      <c r="CB1032" s="35"/>
      <c r="CC1032" s="35"/>
      <c r="CD1032" s="35"/>
      <c r="CE1032" s="35"/>
      <c r="CF1032" s="35"/>
      <c r="CG1032" s="35"/>
      <c r="CH1032" s="35"/>
      <c r="CI1032" s="35"/>
      <c r="CJ1032" s="35"/>
      <c r="CK1032" s="35"/>
      <c r="CL1032" s="35"/>
      <c r="CM1032" s="35"/>
      <c r="CN1032" s="35"/>
      <c r="CO1032" s="35"/>
      <c r="CP1032" s="35"/>
      <c r="CQ1032" s="35"/>
      <c r="CR1032" s="35"/>
      <c r="CS1032" s="35"/>
      <c r="CT1032" s="35"/>
      <c r="CU1032" s="35"/>
      <c r="CV1032" s="35"/>
      <c r="CW1032" s="35"/>
      <c r="CX1032" s="35"/>
      <c r="CY1032" s="35"/>
      <c r="CZ1032" s="35"/>
      <c r="DA1032" s="35"/>
      <c r="DB1032" s="35"/>
      <c r="DC1032" s="35"/>
      <c r="DD1032" s="35"/>
      <c r="DE1032" s="35"/>
      <c r="DF1032" s="35"/>
      <c r="DG1032" s="35"/>
      <c r="DH1032" s="35"/>
      <c r="DI1032" s="35"/>
      <c r="DJ1032" s="35"/>
      <c r="DK1032" s="35"/>
      <c r="DL1032" s="35"/>
      <c r="DM1032" s="35"/>
      <c r="DN1032" s="35"/>
      <c r="DO1032" s="35"/>
      <c r="DP1032" s="35"/>
      <c r="DQ1032" s="35"/>
      <c r="DR1032" s="35"/>
      <c r="DS1032" s="35"/>
      <c r="DT1032" s="35"/>
      <c r="DU1032" s="35"/>
      <c r="DV1032" s="35"/>
      <c r="DW1032" s="35"/>
      <c r="DX1032" s="35"/>
      <c r="DY1032" s="35"/>
      <c r="DZ1032" s="35"/>
      <c r="EA1032" s="35"/>
      <c r="EB1032" s="35"/>
      <c r="EC1032" s="35"/>
      <c r="ED1032" s="35"/>
      <c r="EE1032" s="35"/>
      <c r="EF1032" s="35"/>
      <c r="EG1032" s="35"/>
      <c r="EH1032" s="35"/>
      <c r="EI1032" s="35"/>
      <c r="EJ1032" s="35"/>
      <c r="EK1032" s="35"/>
      <c r="EL1032" s="35"/>
      <c r="EM1032" s="35"/>
      <c r="EN1032" s="35"/>
      <c r="EO1032" s="35"/>
      <c r="EP1032" s="35"/>
      <c r="EQ1032" s="35"/>
      <c r="ER1032" s="35"/>
      <c r="ES1032" s="35"/>
      <c r="ET1032" s="35"/>
      <c r="EU1032" s="35"/>
      <c r="EV1032" s="35"/>
      <c r="EW1032" s="35"/>
      <c r="EX1032" s="35"/>
      <c r="EY1032" s="35"/>
      <c r="EZ1032" s="35"/>
      <c r="FA1032" s="35"/>
      <c r="FB1032" s="35"/>
      <c r="FC1032" s="35"/>
    </row>
    <row r="1033" spans="1:159" s="8" customFormat="1" ht="45" customHeight="1">
      <c r="A1033" s="80">
        <v>11299</v>
      </c>
      <c r="B1033" s="5" t="s">
        <v>293</v>
      </c>
      <c r="C1033" s="5" t="s">
        <v>293</v>
      </c>
      <c r="D1033" s="5" t="s">
        <v>1362</v>
      </c>
      <c r="E1033" s="5" t="s">
        <v>2856</v>
      </c>
      <c r="F1033" s="5" t="s">
        <v>2610</v>
      </c>
      <c r="G1033" s="5" t="s">
        <v>3170</v>
      </c>
      <c r="H1033" s="5" t="s">
        <v>1361</v>
      </c>
      <c r="I1033" s="5" t="s">
        <v>1365</v>
      </c>
      <c r="J1033" s="5"/>
      <c r="K1033" s="90">
        <v>2800000</v>
      </c>
      <c r="L1033" s="41">
        <f t="shared" si="46"/>
        <v>4144683.9977713646</v>
      </c>
      <c r="M1033" s="5" t="s">
        <v>3481</v>
      </c>
      <c r="N1033" s="5"/>
      <c r="O1033" s="5" t="s">
        <v>2498</v>
      </c>
      <c r="P1033" s="5" t="s">
        <v>385</v>
      </c>
      <c r="Q1033" s="5"/>
      <c r="R1033" s="5" t="s">
        <v>290</v>
      </c>
      <c r="S1033" s="5"/>
      <c r="T1033" s="105" t="s">
        <v>3254</v>
      </c>
      <c r="U1033" s="105"/>
      <c r="V1033" s="35"/>
      <c r="W1033" s="35"/>
      <c r="X1033" s="35"/>
      <c r="Y1033" s="35"/>
      <c r="Z1033" s="35"/>
      <c r="AA1033" s="35"/>
      <c r="AB1033" s="35"/>
      <c r="AC1033" s="35"/>
      <c r="AD1033" s="35"/>
      <c r="AE1033" s="35"/>
      <c r="AF1033" s="35"/>
      <c r="AG1033" s="35"/>
      <c r="AH1033" s="35"/>
      <c r="AI1033" s="35"/>
      <c r="AJ1033" s="35"/>
      <c r="AK1033" s="35"/>
      <c r="AL1033" s="35"/>
      <c r="AM1033" s="35"/>
      <c r="AN1033" s="35"/>
      <c r="AO1033" s="35"/>
      <c r="AP1033" s="35"/>
      <c r="AQ1033" s="35"/>
      <c r="AR1033" s="35"/>
      <c r="AS1033" s="35"/>
      <c r="AT1033" s="35"/>
      <c r="AU1033" s="35"/>
      <c r="AV1033" s="35"/>
      <c r="AW1033" s="35"/>
      <c r="AX1033" s="35"/>
      <c r="AY1033" s="35"/>
      <c r="AZ1033" s="35"/>
      <c r="BA1033" s="35"/>
      <c r="BB1033" s="35"/>
      <c r="BC1033" s="35"/>
      <c r="BD1033" s="35"/>
      <c r="BE1033" s="35"/>
      <c r="BF1033" s="35"/>
      <c r="BG1033" s="35"/>
      <c r="BH1033" s="35"/>
      <c r="BI1033" s="35"/>
      <c r="BJ1033" s="35"/>
      <c r="BK1033" s="35"/>
      <c r="BL1033" s="35"/>
      <c r="BM1033" s="35"/>
      <c r="BN1033" s="35"/>
      <c r="BO1033" s="35"/>
      <c r="BP1033" s="35"/>
      <c r="BQ1033" s="35"/>
      <c r="BR1033" s="35"/>
      <c r="BS1033" s="35"/>
      <c r="BT1033" s="35"/>
      <c r="BU1033" s="35"/>
      <c r="BV1033" s="35"/>
      <c r="BW1033" s="35"/>
      <c r="BX1033" s="35"/>
      <c r="BY1033" s="35"/>
      <c r="BZ1033" s="35"/>
      <c r="CA1033" s="35"/>
      <c r="CB1033" s="35"/>
      <c r="CC1033" s="35"/>
      <c r="CD1033" s="35"/>
      <c r="CE1033" s="35"/>
      <c r="CF1033" s="35"/>
      <c r="CG1033" s="35"/>
      <c r="CH1033" s="35"/>
      <c r="CI1033" s="35"/>
      <c r="CJ1033" s="35"/>
      <c r="CK1033" s="35"/>
      <c r="CL1033" s="35"/>
      <c r="CM1033" s="35"/>
      <c r="CN1033" s="35"/>
      <c r="CO1033" s="35"/>
      <c r="CP1033" s="35"/>
      <c r="CQ1033" s="35"/>
      <c r="CR1033" s="35"/>
      <c r="CS1033" s="35"/>
      <c r="CT1033" s="35"/>
      <c r="CU1033" s="35"/>
      <c r="CV1033" s="35"/>
      <c r="CW1033" s="35"/>
      <c r="CX1033" s="35"/>
      <c r="CY1033" s="35"/>
      <c r="CZ1033" s="35"/>
      <c r="DA1033" s="35"/>
      <c r="DB1033" s="35"/>
      <c r="DC1033" s="35"/>
      <c r="DD1033" s="35"/>
      <c r="DE1033" s="35"/>
      <c r="DF1033" s="35"/>
      <c r="DG1033" s="35"/>
      <c r="DH1033" s="35"/>
      <c r="DI1033" s="35"/>
      <c r="DJ1033" s="35"/>
      <c r="DK1033" s="35"/>
      <c r="DL1033" s="35"/>
      <c r="DM1033" s="35"/>
      <c r="DN1033" s="35"/>
      <c r="DO1033" s="35"/>
      <c r="DP1033" s="35"/>
      <c r="DQ1033" s="35"/>
      <c r="DR1033" s="35"/>
      <c r="DS1033" s="35"/>
      <c r="DT1033" s="35"/>
      <c r="DU1033" s="35"/>
      <c r="DV1033" s="35"/>
      <c r="DW1033" s="35"/>
      <c r="DX1033" s="35"/>
      <c r="DY1033" s="35"/>
      <c r="DZ1033" s="35"/>
      <c r="EA1033" s="35"/>
      <c r="EB1033" s="35"/>
      <c r="EC1033" s="35"/>
      <c r="ED1033" s="35"/>
      <c r="EE1033" s="35"/>
      <c r="EF1033" s="35"/>
      <c r="EG1033" s="35"/>
      <c r="EH1033" s="35"/>
      <c r="EI1033" s="35"/>
      <c r="EJ1033" s="35"/>
      <c r="EK1033" s="35"/>
      <c r="EL1033" s="35"/>
      <c r="EM1033" s="35"/>
      <c r="EN1033" s="35"/>
      <c r="EO1033" s="35"/>
      <c r="EP1033" s="35"/>
      <c r="EQ1033" s="35"/>
      <c r="ER1033" s="35"/>
      <c r="ES1033" s="35"/>
      <c r="ET1033" s="35"/>
      <c r="EU1033" s="35"/>
      <c r="EV1033" s="35"/>
      <c r="EW1033" s="35"/>
      <c r="EX1033" s="35"/>
      <c r="EY1033" s="35"/>
      <c r="EZ1033" s="35"/>
      <c r="FA1033" s="35"/>
      <c r="FB1033" s="35"/>
      <c r="FC1033" s="35"/>
    </row>
    <row r="1034" spans="1:159" s="8" customFormat="1" ht="45" customHeight="1">
      <c r="A1034" s="80">
        <v>11300</v>
      </c>
      <c r="B1034" s="5" t="s">
        <v>293</v>
      </c>
      <c r="C1034" s="5" t="s">
        <v>293</v>
      </c>
      <c r="D1034" s="54" t="s">
        <v>1363</v>
      </c>
      <c r="E1034" s="5" t="s">
        <v>2657</v>
      </c>
      <c r="F1034" s="5" t="s">
        <v>2525</v>
      </c>
      <c r="G1034" s="5" t="s">
        <v>1364</v>
      </c>
      <c r="H1034" s="5" t="s">
        <v>1361</v>
      </c>
      <c r="I1034" s="5" t="s">
        <v>1322</v>
      </c>
      <c r="J1034" s="5"/>
      <c r="K1034" s="90">
        <v>3600000</v>
      </c>
      <c r="L1034" s="41">
        <f t="shared" si="46"/>
        <v>5328879.42570604</v>
      </c>
      <c r="M1034" s="5" t="s">
        <v>3481</v>
      </c>
      <c r="N1034" s="5"/>
      <c r="O1034" s="5" t="s">
        <v>2498</v>
      </c>
      <c r="P1034" s="5" t="s">
        <v>385</v>
      </c>
      <c r="Q1034" s="5"/>
      <c r="R1034" s="5" t="s">
        <v>290</v>
      </c>
      <c r="S1034" s="5"/>
      <c r="T1034" s="105" t="s">
        <v>3254</v>
      </c>
      <c r="U1034" s="105"/>
      <c r="V1034" s="35"/>
      <c r="W1034" s="35"/>
      <c r="X1034" s="35"/>
      <c r="Y1034" s="35"/>
      <c r="Z1034" s="35"/>
      <c r="AA1034" s="35"/>
      <c r="AB1034" s="35"/>
      <c r="AC1034" s="35"/>
      <c r="AD1034" s="35"/>
      <c r="AE1034" s="35"/>
      <c r="AF1034" s="35"/>
      <c r="AG1034" s="35"/>
      <c r="AH1034" s="35"/>
      <c r="AI1034" s="35"/>
      <c r="AJ1034" s="35"/>
      <c r="AK1034" s="35"/>
      <c r="AL1034" s="35"/>
      <c r="AM1034" s="35"/>
      <c r="AN1034" s="35"/>
      <c r="AO1034" s="35"/>
      <c r="AP1034" s="35"/>
      <c r="AQ1034" s="35"/>
      <c r="AR1034" s="35"/>
      <c r="AS1034" s="35"/>
      <c r="AT1034" s="35"/>
      <c r="AU1034" s="35"/>
      <c r="AV1034" s="35"/>
      <c r="AW1034" s="35"/>
      <c r="AX1034" s="35"/>
      <c r="AY1034" s="35"/>
      <c r="AZ1034" s="35"/>
      <c r="BA1034" s="35"/>
      <c r="BB1034" s="35"/>
      <c r="BC1034" s="35"/>
      <c r="BD1034" s="35"/>
      <c r="BE1034" s="35"/>
      <c r="BF1034" s="35"/>
      <c r="BG1034" s="35"/>
      <c r="BH1034" s="35"/>
      <c r="BI1034" s="35"/>
      <c r="BJ1034" s="35"/>
      <c r="BK1034" s="35"/>
      <c r="BL1034" s="35"/>
      <c r="BM1034" s="35"/>
      <c r="BN1034" s="35"/>
      <c r="BO1034" s="35"/>
      <c r="BP1034" s="35"/>
      <c r="BQ1034" s="35"/>
      <c r="BR1034" s="35"/>
      <c r="BS1034" s="35"/>
      <c r="BT1034" s="35"/>
      <c r="BU1034" s="35"/>
      <c r="BV1034" s="35"/>
      <c r="BW1034" s="35"/>
      <c r="BX1034" s="35"/>
      <c r="BY1034" s="35"/>
      <c r="BZ1034" s="35"/>
      <c r="CA1034" s="35"/>
      <c r="CB1034" s="35"/>
      <c r="CC1034" s="35"/>
      <c r="CD1034" s="35"/>
      <c r="CE1034" s="35"/>
      <c r="CF1034" s="35"/>
      <c r="CG1034" s="35"/>
      <c r="CH1034" s="35"/>
      <c r="CI1034" s="35"/>
      <c r="CJ1034" s="35"/>
      <c r="CK1034" s="35"/>
      <c r="CL1034" s="35"/>
      <c r="CM1034" s="35"/>
      <c r="CN1034" s="35"/>
      <c r="CO1034" s="35"/>
      <c r="CP1034" s="35"/>
      <c r="CQ1034" s="35"/>
      <c r="CR1034" s="35"/>
      <c r="CS1034" s="35"/>
      <c r="CT1034" s="35"/>
      <c r="CU1034" s="35"/>
      <c r="CV1034" s="35"/>
      <c r="CW1034" s="35"/>
      <c r="CX1034" s="35"/>
      <c r="CY1034" s="35"/>
      <c r="CZ1034" s="35"/>
      <c r="DA1034" s="35"/>
      <c r="DB1034" s="35"/>
      <c r="DC1034" s="35"/>
      <c r="DD1034" s="35"/>
      <c r="DE1034" s="35"/>
      <c r="DF1034" s="35"/>
      <c r="DG1034" s="35"/>
      <c r="DH1034" s="35"/>
      <c r="DI1034" s="35"/>
      <c r="DJ1034" s="35"/>
      <c r="DK1034" s="35"/>
      <c r="DL1034" s="35"/>
      <c r="DM1034" s="35"/>
      <c r="DN1034" s="35"/>
      <c r="DO1034" s="35"/>
      <c r="DP1034" s="35"/>
      <c r="DQ1034" s="35"/>
      <c r="DR1034" s="35"/>
      <c r="DS1034" s="35"/>
      <c r="DT1034" s="35"/>
      <c r="DU1034" s="35"/>
      <c r="DV1034" s="35"/>
      <c r="DW1034" s="35"/>
      <c r="DX1034" s="35"/>
      <c r="DY1034" s="35"/>
      <c r="DZ1034" s="35"/>
      <c r="EA1034" s="35"/>
      <c r="EB1034" s="35"/>
      <c r="EC1034" s="35"/>
      <c r="ED1034" s="35"/>
      <c r="EE1034" s="35"/>
      <c r="EF1034" s="35"/>
      <c r="EG1034" s="35"/>
      <c r="EH1034" s="35"/>
      <c r="EI1034" s="35"/>
      <c r="EJ1034" s="35"/>
      <c r="EK1034" s="35"/>
      <c r="EL1034" s="35"/>
      <c r="EM1034" s="35"/>
      <c r="EN1034" s="35"/>
      <c r="EO1034" s="35"/>
      <c r="EP1034" s="35"/>
      <c r="EQ1034" s="35"/>
      <c r="ER1034" s="35"/>
      <c r="ES1034" s="35"/>
      <c r="ET1034" s="35"/>
      <c r="EU1034" s="35"/>
      <c r="EV1034" s="35"/>
      <c r="EW1034" s="35"/>
      <c r="EX1034" s="35"/>
      <c r="EY1034" s="35"/>
      <c r="EZ1034" s="35"/>
      <c r="FA1034" s="35"/>
      <c r="FB1034" s="35"/>
      <c r="FC1034" s="35"/>
    </row>
    <row r="1035" spans="1:159" s="8" customFormat="1" ht="45" customHeight="1">
      <c r="A1035" s="80">
        <v>11301</v>
      </c>
      <c r="B1035" s="5" t="s">
        <v>3229</v>
      </c>
      <c r="C1035" s="5" t="s">
        <v>3229</v>
      </c>
      <c r="D1035" s="27" t="s">
        <v>2374</v>
      </c>
      <c r="E1035" s="5" t="s">
        <v>3293</v>
      </c>
      <c r="F1035" s="5" t="s">
        <v>3159</v>
      </c>
      <c r="G1035" s="5" t="s">
        <v>2503</v>
      </c>
      <c r="H1035" s="18" t="s">
        <v>2443</v>
      </c>
      <c r="I1035" s="7" t="s">
        <v>2377</v>
      </c>
      <c r="J1035" s="7"/>
      <c r="K1035" s="41">
        <v>110000000</v>
      </c>
      <c r="L1035" s="41">
        <f t="shared" si="46"/>
        <v>162826871.3410179</v>
      </c>
      <c r="M1035" s="5" t="s">
        <v>3481</v>
      </c>
      <c r="N1035" s="5"/>
      <c r="O1035" s="5" t="s">
        <v>2498</v>
      </c>
      <c r="P1035" s="5" t="s">
        <v>385</v>
      </c>
      <c r="Q1035" s="5"/>
      <c r="R1035" s="5" t="s">
        <v>3313</v>
      </c>
      <c r="S1035" s="5"/>
      <c r="T1035" s="105"/>
      <c r="U1035" s="105"/>
      <c r="V1035" s="35"/>
      <c r="W1035" s="35"/>
      <c r="X1035" s="35"/>
      <c r="Y1035" s="35"/>
      <c r="Z1035" s="35"/>
      <c r="AA1035" s="35"/>
      <c r="AB1035" s="35"/>
      <c r="AC1035" s="35"/>
      <c r="AD1035" s="35"/>
      <c r="AE1035" s="35"/>
      <c r="AF1035" s="35"/>
      <c r="AG1035" s="35"/>
      <c r="AH1035" s="35"/>
      <c r="AI1035" s="35"/>
      <c r="AJ1035" s="35"/>
      <c r="AK1035" s="35"/>
      <c r="AL1035" s="35"/>
      <c r="AM1035" s="35"/>
      <c r="AN1035" s="35"/>
      <c r="AO1035" s="35"/>
      <c r="AP1035" s="35"/>
      <c r="AQ1035" s="35"/>
      <c r="AR1035" s="35"/>
      <c r="AS1035" s="35"/>
      <c r="AT1035" s="35"/>
      <c r="AU1035" s="35"/>
      <c r="AV1035" s="35"/>
      <c r="AW1035" s="35"/>
      <c r="AX1035" s="35"/>
      <c r="AY1035" s="35"/>
      <c r="AZ1035" s="35"/>
      <c r="BA1035" s="35"/>
      <c r="BB1035" s="35"/>
      <c r="BC1035" s="35"/>
      <c r="BD1035" s="35"/>
      <c r="BE1035" s="35"/>
      <c r="BF1035" s="35"/>
      <c r="BG1035" s="35"/>
      <c r="BH1035" s="35"/>
      <c r="BI1035" s="35"/>
      <c r="BJ1035" s="35"/>
      <c r="BK1035" s="35"/>
      <c r="BL1035" s="35"/>
      <c r="BM1035" s="35"/>
      <c r="BN1035" s="35"/>
      <c r="BO1035" s="35"/>
      <c r="BP1035" s="35"/>
      <c r="BQ1035" s="35"/>
      <c r="BR1035" s="35"/>
      <c r="BS1035" s="35"/>
      <c r="BT1035" s="35"/>
      <c r="BU1035" s="35"/>
      <c r="BV1035" s="35"/>
      <c r="BW1035" s="35"/>
      <c r="BX1035" s="35"/>
      <c r="BY1035" s="35"/>
      <c r="BZ1035" s="35"/>
      <c r="CA1035" s="35"/>
      <c r="CB1035" s="35"/>
      <c r="CC1035" s="35"/>
      <c r="CD1035" s="35"/>
      <c r="CE1035" s="35"/>
      <c r="CF1035" s="35"/>
      <c r="CG1035" s="35"/>
      <c r="CH1035" s="35"/>
      <c r="CI1035" s="35"/>
      <c r="CJ1035" s="35"/>
      <c r="CK1035" s="35"/>
      <c r="CL1035" s="35"/>
      <c r="CM1035" s="35"/>
      <c r="CN1035" s="35"/>
      <c r="CO1035" s="35"/>
      <c r="CP1035" s="35"/>
      <c r="CQ1035" s="35"/>
      <c r="CR1035" s="35"/>
      <c r="CS1035" s="35"/>
      <c r="CT1035" s="35"/>
      <c r="CU1035" s="35"/>
      <c r="CV1035" s="35"/>
      <c r="CW1035" s="35"/>
      <c r="CX1035" s="35"/>
      <c r="CY1035" s="35"/>
      <c r="CZ1035" s="35"/>
      <c r="DA1035" s="35"/>
      <c r="DB1035" s="35"/>
      <c r="DC1035" s="35"/>
      <c r="DD1035" s="35"/>
      <c r="DE1035" s="35"/>
      <c r="DF1035" s="35"/>
      <c r="DG1035" s="35"/>
      <c r="DH1035" s="35"/>
      <c r="DI1035" s="35"/>
      <c r="DJ1035" s="35"/>
      <c r="DK1035" s="35"/>
      <c r="DL1035" s="35"/>
      <c r="DM1035" s="35"/>
      <c r="DN1035" s="35"/>
      <c r="DO1035" s="35"/>
      <c r="DP1035" s="35"/>
      <c r="DQ1035" s="35"/>
      <c r="DR1035" s="35"/>
      <c r="DS1035" s="35"/>
      <c r="DT1035" s="35"/>
      <c r="DU1035" s="35"/>
      <c r="DV1035" s="35"/>
      <c r="DW1035" s="35"/>
      <c r="DX1035" s="35"/>
      <c r="DY1035" s="35"/>
      <c r="DZ1035" s="35"/>
      <c r="EA1035" s="35"/>
      <c r="EB1035" s="35"/>
      <c r="EC1035" s="35"/>
      <c r="ED1035" s="35"/>
      <c r="EE1035" s="35"/>
      <c r="EF1035" s="35"/>
      <c r="EG1035" s="35"/>
      <c r="EH1035" s="35"/>
      <c r="EI1035" s="35"/>
      <c r="EJ1035" s="35"/>
      <c r="EK1035" s="35"/>
      <c r="EL1035" s="35"/>
      <c r="EM1035" s="35"/>
      <c r="EN1035" s="35"/>
      <c r="EO1035" s="35"/>
      <c r="EP1035" s="35"/>
      <c r="EQ1035" s="35"/>
      <c r="ER1035" s="35"/>
      <c r="ES1035" s="35"/>
      <c r="ET1035" s="35"/>
      <c r="EU1035" s="35"/>
      <c r="EV1035" s="35"/>
      <c r="EW1035" s="35"/>
      <c r="EX1035" s="35"/>
      <c r="EY1035" s="35"/>
      <c r="EZ1035" s="35"/>
      <c r="FA1035" s="35"/>
      <c r="FB1035" s="35"/>
      <c r="FC1035" s="35"/>
    </row>
    <row r="1036" spans="1:159" s="9" customFormat="1" ht="45" customHeight="1">
      <c r="A1036" s="80">
        <v>11302</v>
      </c>
      <c r="B1036" s="5" t="s">
        <v>3229</v>
      </c>
      <c r="C1036" s="5" t="s">
        <v>3229</v>
      </c>
      <c r="D1036" s="5" t="s">
        <v>2378</v>
      </c>
      <c r="E1036" s="5" t="s">
        <v>2379</v>
      </c>
      <c r="F1036" s="5" t="s">
        <v>3285</v>
      </c>
      <c r="G1036" s="5" t="s">
        <v>3530</v>
      </c>
      <c r="H1036" s="7" t="s">
        <v>2640</v>
      </c>
      <c r="I1036" s="7" t="s">
        <v>2380</v>
      </c>
      <c r="J1036" s="7"/>
      <c r="K1036" s="41">
        <v>50000000</v>
      </c>
      <c r="L1036" s="41">
        <f t="shared" si="46"/>
        <v>74012214.24591723</v>
      </c>
      <c r="M1036" s="5" t="s">
        <v>3481</v>
      </c>
      <c r="N1036" s="5"/>
      <c r="O1036" s="5" t="s">
        <v>3417</v>
      </c>
      <c r="P1036" s="5" t="s">
        <v>385</v>
      </c>
      <c r="Q1036" s="5"/>
      <c r="R1036" s="5" t="s">
        <v>3313</v>
      </c>
      <c r="S1036" s="5"/>
      <c r="T1036" s="105" t="s">
        <v>3254</v>
      </c>
      <c r="U1036" s="105" t="s">
        <v>3254</v>
      </c>
      <c r="V1036" s="35"/>
      <c r="W1036" s="35"/>
      <c r="X1036" s="35"/>
      <c r="Y1036" s="35"/>
      <c r="Z1036" s="35"/>
      <c r="AA1036" s="35"/>
      <c r="AB1036" s="35"/>
      <c r="AC1036" s="35"/>
      <c r="AD1036" s="35"/>
      <c r="AE1036" s="35"/>
      <c r="AF1036" s="35"/>
      <c r="AG1036" s="35"/>
      <c r="AH1036" s="35"/>
      <c r="AI1036" s="35"/>
      <c r="AJ1036" s="35"/>
      <c r="AK1036" s="35"/>
      <c r="AL1036" s="35"/>
      <c r="AM1036" s="35"/>
      <c r="AN1036" s="35"/>
      <c r="AO1036" s="35"/>
      <c r="AP1036" s="35"/>
      <c r="AQ1036" s="35"/>
      <c r="AR1036" s="35"/>
      <c r="AS1036" s="35"/>
      <c r="AT1036" s="35"/>
      <c r="AU1036" s="35"/>
      <c r="AV1036" s="35"/>
      <c r="AW1036" s="35"/>
      <c r="AX1036" s="35"/>
      <c r="AY1036" s="35"/>
      <c r="AZ1036" s="35"/>
      <c r="BA1036" s="35"/>
      <c r="BB1036" s="35"/>
      <c r="BC1036" s="35"/>
      <c r="BD1036" s="35"/>
      <c r="BE1036" s="35"/>
      <c r="BF1036" s="35"/>
      <c r="BG1036" s="35"/>
      <c r="BH1036" s="35"/>
      <c r="BI1036" s="35"/>
      <c r="BJ1036" s="35"/>
      <c r="BK1036" s="35"/>
      <c r="BL1036" s="35"/>
      <c r="BM1036" s="35"/>
      <c r="BN1036" s="35"/>
      <c r="BO1036" s="35"/>
      <c r="BP1036" s="35"/>
      <c r="BQ1036" s="35"/>
      <c r="BR1036" s="35"/>
      <c r="BS1036" s="35"/>
      <c r="BT1036" s="35"/>
      <c r="BU1036" s="35"/>
      <c r="BV1036" s="35"/>
      <c r="BW1036" s="35"/>
      <c r="BX1036" s="35"/>
      <c r="BY1036" s="35"/>
      <c r="BZ1036" s="35"/>
      <c r="CA1036" s="35"/>
      <c r="CB1036" s="35"/>
      <c r="CC1036" s="35"/>
      <c r="CD1036" s="35"/>
      <c r="CE1036" s="35"/>
      <c r="CF1036" s="35"/>
      <c r="CG1036" s="35"/>
      <c r="CH1036" s="35"/>
      <c r="CI1036" s="35"/>
      <c r="CJ1036" s="35"/>
      <c r="CK1036" s="35"/>
      <c r="CL1036" s="35"/>
      <c r="CM1036" s="35"/>
      <c r="CN1036" s="35"/>
      <c r="CO1036" s="35"/>
      <c r="CP1036" s="35"/>
      <c r="CQ1036" s="35"/>
      <c r="CR1036" s="35"/>
      <c r="CS1036" s="35"/>
      <c r="CT1036" s="35"/>
      <c r="CU1036" s="35"/>
      <c r="CV1036" s="35"/>
      <c r="CW1036" s="35"/>
      <c r="CX1036" s="35"/>
      <c r="CY1036" s="35"/>
      <c r="CZ1036" s="35"/>
      <c r="DA1036" s="35"/>
      <c r="DB1036" s="35"/>
      <c r="DC1036" s="35"/>
      <c r="DD1036" s="35"/>
      <c r="DE1036" s="35"/>
      <c r="DF1036" s="35"/>
      <c r="DG1036" s="35"/>
      <c r="DH1036" s="35"/>
      <c r="DI1036" s="35"/>
      <c r="DJ1036" s="35"/>
      <c r="DK1036" s="35"/>
      <c r="DL1036" s="35"/>
      <c r="DM1036" s="35"/>
      <c r="DN1036" s="35"/>
      <c r="DO1036" s="35"/>
      <c r="DP1036" s="35"/>
      <c r="DQ1036" s="35"/>
      <c r="DR1036" s="35"/>
      <c r="DS1036" s="35"/>
      <c r="DT1036" s="35"/>
      <c r="DU1036" s="35"/>
      <c r="DV1036" s="35"/>
      <c r="DW1036" s="35"/>
      <c r="DX1036" s="35"/>
      <c r="DY1036" s="35"/>
      <c r="DZ1036" s="35"/>
      <c r="EA1036" s="35"/>
      <c r="EB1036" s="35"/>
      <c r="EC1036" s="35"/>
      <c r="ED1036" s="35"/>
      <c r="EE1036" s="35"/>
      <c r="EF1036" s="35"/>
      <c r="EG1036" s="35"/>
      <c r="EH1036" s="35"/>
      <c r="EI1036" s="35"/>
      <c r="EJ1036" s="35"/>
      <c r="EK1036" s="35"/>
      <c r="EL1036" s="35"/>
      <c r="EM1036" s="35"/>
      <c r="EN1036" s="35"/>
      <c r="EO1036" s="35"/>
      <c r="EP1036" s="35"/>
      <c r="EQ1036" s="35"/>
      <c r="ER1036" s="35"/>
      <c r="ES1036" s="35"/>
      <c r="ET1036" s="35"/>
      <c r="EU1036" s="35"/>
      <c r="EV1036" s="35"/>
      <c r="EW1036" s="35"/>
      <c r="EX1036" s="35"/>
      <c r="EY1036" s="35"/>
      <c r="EZ1036" s="35"/>
      <c r="FA1036" s="35"/>
      <c r="FB1036" s="35"/>
      <c r="FC1036" s="35"/>
    </row>
    <row r="1037" spans="1:159" s="9" customFormat="1" ht="45" customHeight="1">
      <c r="A1037" s="80">
        <v>11303</v>
      </c>
      <c r="B1037" s="5" t="s">
        <v>3229</v>
      </c>
      <c r="C1037" s="5" t="s">
        <v>3229</v>
      </c>
      <c r="D1037" s="5" t="s">
        <v>2381</v>
      </c>
      <c r="E1037" s="5" t="s">
        <v>3285</v>
      </c>
      <c r="F1037" s="5" t="s">
        <v>3285</v>
      </c>
      <c r="G1037" s="5" t="s">
        <v>3170</v>
      </c>
      <c r="H1037" s="7" t="s">
        <v>2640</v>
      </c>
      <c r="I1037" s="7" t="s">
        <v>2382</v>
      </c>
      <c r="J1037" s="7"/>
      <c r="K1037" s="41">
        <v>24700000</v>
      </c>
      <c r="L1037" s="41">
        <f t="shared" si="46"/>
        <v>36562033.83748311</v>
      </c>
      <c r="M1037" s="5" t="s">
        <v>3481</v>
      </c>
      <c r="N1037" s="5"/>
      <c r="O1037" s="5" t="s">
        <v>2498</v>
      </c>
      <c r="P1037" s="5" t="s">
        <v>385</v>
      </c>
      <c r="Q1037" s="5"/>
      <c r="R1037" s="5" t="s">
        <v>292</v>
      </c>
      <c r="S1037" s="5"/>
      <c r="T1037" s="105" t="s">
        <v>3254</v>
      </c>
      <c r="U1037" s="10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M1037" s="35"/>
      <c r="BN1037" s="35"/>
      <c r="BO1037" s="35"/>
      <c r="BP1037" s="35"/>
      <c r="BQ1037" s="35"/>
      <c r="BR1037" s="35"/>
      <c r="BS1037" s="35"/>
      <c r="BT1037" s="35"/>
      <c r="BU1037" s="35"/>
      <c r="BV1037" s="35"/>
      <c r="BW1037" s="35"/>
      <c r="BX1037" s="35"/>
      <c r="BY1037" s="35"/>
      <c r="BZ1037" s="35"/>
      <c r="CA1037" s="35"/>
      <c r="CB1037" s="35"/>
      <c r="CC1037" s="35"/>
      <c r="CD1037" s="35"/>
      <c r="CE1037" s="35"/>
      <c r="CF1037" s="35"/>
      <c r="CG1037" s="35"/>
      <c r="CH1037" s="35"/>
      <c r="CI1037" s="35"/>
      <c r="CJ1037" s="35"/>
      <c r="CK1037" s="35"/>
      <c r="CL1037" s="35"/>
      <c r="CM1037" s="35"/>
      <c r="CN1037" s="35"/>
      <c r="CO1037" s="35"/>
      <c r="CP1037" s="35"/>
      <c r="CQ1037" s="35"/>
      <c r="CR1037" s="35"/>
      <c r="CS1037" s="35"/>
      <c r="CT1037" s="35"/>
      <c r="CU1037" s="35"/>
      <c r="CV1037" s="35"/>
      <c r="CW1037" s="35"/>
      <c r="CX1037" s="35"/>
      <c r="CY1037" s="35"/>
      <c r="CZ1037" s="35"/>
      <c r="DA1037" s="35"/>
      <c r="DB1037" s="35"/>
      <c r="DC1037" s="35"/>
      <c r="DD1037" s="35"/>
      <c r="DE1037" s="35"/>
      <c r="DF1037" s="35"/>
      <c r="DG1037" s="35"/>
      <c r="DH1037" s="35"/>
      <c r="DI1037" s="35"/>
      <c r="DJ1037" s="35"/>
      <c r="DK1037" s="35"/>
      <c r="DL1037" s="35"/>
      <c r="DM1037" s="35"/>
      <c r="DN1037" s="35"/>
      <c r="DO1037" s="35"/>
      <c r="DP1037" s="35"/>
      <c r="DQ1037" s="35"/>
      <c r="DR1037" s="35"/>
      <c r="DS1037" s="35"/>
      <c r="DT1037" s="35"/>
      <c r="DU1037" s="35"/>
      <c r="DV1037" s="35"/>
      <c r="DW1037" s="35"/>
      <c r="DX1037" s="35"/>
      <c r="DY1037" s="35"/>
      <c r="DZ1037" s="35"/>
      <c r="EA1037" s="35"/>
      <c r="EB1037" s="35"/>
      <c r="EC1037" s="35"/>
      <c r="ED1037" s="35"/>
      <c r="EE1037" s="35"/>
      <c r="EF1037" s="35"/>
      <c r="EG1037" s="35"/>
      <c r="EH1037" s="35"/>
      <c r="EI1037" s="35"/>
      <c r="EJ1037" s="35"/>
      <c r="EK1037" s="35"/>
      <c r="EL1037" s="35"/>
      <c r="EM1037" s="35"/>
      <c r="EN1037" s="35"/>
      <c r="EO1037" s="35"/>
      <c r="EP1037" s="35"/>
      <c r="EQ1037" s="35"/>
      <c r="ER1037" s="35"/>
      <c r="ES1037" s="35"/>
      <c r="ET1037" s="35"/>
      <c r="EU1037" s="35"/>
      <c r="EV1037" s="35"/>
      <c r="EW1037" s="35"/>
      <c r="EX1037" s="35"/>
      <c r="EY1037" s="35"/>
      <c r="EZ1037" s="35"/>
      <c r="FA1037" s="35"/>
      <c r="FB1037" s="35"/>
      <c r="FC1037" s="35"/>
    </row>
    <row r="1038" spans="1:159" s="9" customFormat="1" ht="45" customHeight="1">
      <c r="A1038" s="80">
        <v>11304</v>
      </c>
      <c r="B1038" s="5" t="s">
        <v>3229</v>
      </c>
      <c r="C1038" s="16" t="s">
        <v>3229</v>
      </c>
      <c r="D1038" s="16" t="s">
        <v>2384</v>
      </c>
      <c r="E1038" s="16" t="s">
        <v>3285</v>
      </c>
      <c r="F1038" s="16" t="s">
        <v>3285</v>
      </c>
      <c r="G1038" s="16" t="s">
        <v>3530</v>
      </c>
      <c r="H1038" s="18" t="s">
        <v>2385</v>
      </c>
      <c r="I1038" s="18" t="s">
        <v>2386</v>
      </c>
      <c r="J1038" s="18"/>
      <c r="K1038" s="90">
        <v>220000000</v>
      </c>
      <c r="L1038" s="41">
        <f t="shared" si="46"/>
        <v>325653742.6820358</v>
      </c>
      <c r="M1038" s="5" t="s">
        <v>3481</v>
      </c>
      <c r="N1038" s="5"/>
      <c r="O1038" s="5" t="s">
        <v>2498</v>
      </c>
      <c r="P1038" s="5" t="s">
        <v>385</v>
      </c>
      <c r="Q1038" s="5"/>
      <c r="R1038" s="5" t="s">
        <v>3313</v>
      </c>
      <c r="S1038" s="5"/>
      <c r="T1038" s="105"/>
      <c r="U1038" s="10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M1038" s="35"/>
      <c r="BN1038" s="35"/>
      <c r="BO1038" s="35"/>
      <c r="BP1038" s="35"/>
      <c r="BQ1038" s="35"/>
      <c r="BR1038" s="35"/>
      <c r="BS1038" s="35"/>
      <c r="BT1038" s="35"/>
      <c r="BU1038" s="35"/>
      <c r="BV1038" s="35"/>
      <c r="BW1038" s="35"/>
      <c r="BX1038" s="35"/>
      <c r="BY1038" s="35"/>
      <c r="BZ1038" s="35"/>
      <c r="CA1038" s="35"/>
      <c r="CB1038" s="35"/>
      <c r="CC1038" s="35"/>
      <c r="CD1038" s="35"/>
      <c r="CE1038" s="35"/>
      <c r="CF1038" s="35"/>
      <c r="CG1038" s="35"/>
      <c r="CH1038" s="35"/>
      <c r="CI1038" s="35"/>
      <c r="CJ1038" s="35"/>
      <c r="CK1038" s="35"/>
      <c r="CL1038" s="35"/>
      <c r="CM1038" s="35"/>
      <c r="CN1038" s="35"/>
      <c r="CO1038" s="35"/>
      <c r="CP1038" s="35"/>
      <c r="CQ1038" s="35"/>
      <c r="CR1038" s="35"/>
      <c r="CS1038" s="35"/>
      <c r="CT1038" s="35"/>
      <c r="CU1038" s="35"/>
      <c r="CV1038" s="35"/>
      <c r="CW1038" s="35"/>
      <c r="CX1038" s="35"/>
      <c r="CY1038" s="35"/>
      <c r="CZ1038" s="35"/>
      <c r="DA1038" s="35"/>
      <c r="DB1038" s="35"/>
      <c r="DC1038" s="35"/>
      <c r="DD1038" s="35"/>
      <c r="DE1038" s="35"/>
      <c r="DF1038" s="35"/>
      <c r="DG1038" s="35"/>
      <c r="DH1038" s="35"/>
      <c r="DI1038" s="35"/>
      <c r="DJ1038" s="35"/>
      <c r="DK1038" s="35"/>
      <c r="DL1038" s="35"/>
      <c r="DM1038" s="35"/>
      <c r="DN1038" s="35"/>
      <c r="DO1038" s="35"/>
      <c r="DP1038" s="35"/>
      <c r="DQ1038" s="35"/>
      <c r="DR1038" s="35"/>
      <c r="DS1038" s="35"/>
      <c r="DT1038" s="35"/>
      <c r="DU1038" s="35"/>
      <c r="DV1038" s="35"/>
      <c r="DW1038" s="35"/>
      <c r="DX1038" s="35"/>
      <c r="DY1038" s="35"/>
      <c r="DZ1038" s="35"/>
      <c r="EA1038" s="35"/>
      <c r="EB1038" s="35"/>
      <c r="EC1038" s="35"/>
      <c r="ED1038" s="35"/>
      <c r="EE1038" s="35"/>
      <c r="EF1038" s="35"/>
      <c r="EG1038" s="35"/>
      <c r="EH1038" s="35"/>
      <c r="EI1038" s="35"/>
      <c r="EJ1038" s="35"/>
      <c r="EK1038" s="35"/>
      <c r="EL1038" s="35"/>
      <c r="EM1038" s="35"/>
      <c r="EN1038" s="35"/>
      <c r="EO1038" s="35"/>
      <c r="EP1038" s="35"/>
      <c r="EQ1038" s="35"/>
      <c r="ER1038" s="35"/>
      <c r="ES1038" s="35"/>
      <c r="ET1038" s="35"/>
      <c r="EU1038" s="35"/>
      <c r="EV1038" s="35"/>
      <c r="EW1038" s="35"/>
      <c r="EX1038" s="35"/>
      <c r="EY1038" s="35"/>
      <c r="EZ1038" s="35"/>
      <c r="FA1038" s="35"/>
      <c r="FB1038" s="35"/>
      <c r="FC1038" s="35"/>
    </row>
    <row r="1039" spans="1:159" s="9" customFormat="1" ht="45" customHeight="1">
      <c r="A1039" s="80">
        <v>11305</v>
      </c>
      <c r="B1039" s="5" t="s">
        <v>3229</v>
      </c>
      <c r="C1039" s="5" t="s">
        <v>3229</v>
      </c>
      <c r="D1039" s="5" t="s">
        <v>2387</v>
      </c>
      <c r="E1039" s="16" t="s">
        <v>3285</v>
      </c>
      <c r="F1039" s="16" t="s">
        <v>3285</v>
      </c>
      <c r="G1039" s="16" t="s">
        <v>3530</v>
      </c>
      <c r="H1039" s="18" t="s">
        <v>2385</v>
      </c>
      <c r="I1039" s="18" t="s">
        <v>2388</v>
      </c>
      <c r="J1039" s="18"/>
      <c r="K1039" s="41">
        <v>170000000</v>
      </c>
      <c r="L1039" s="41">
        <f t="shared" si="46"/>
        <v>251641528.43611857</v>
      </c>
      <c r="M1039" s="5" t="s">
        <v>3481</v>
      </c>
      <c r="N1039" s="5"/>
      <c r="O1039" s="5" t="s">
        <v>2498</v>
      </c>
      <c r="P1039" s="5" t="s">
        <v>385</v>
      </c>
      <c r="Q1039" s="5"/>
      <c r="R1039" s="5" t="s">
        <v>3313</v>
      </c>
      <c r="S1039" s="5"/>
      <c r="T1039" s="105"/>
      <c r="U1039" s="105"/>
      <c r="V1039" s="35"/>
      <c r="W1039" s="35"/>
      <c r="X1039" s="35"/>
      <c r="Y1039" s="35"/>
      <c r="Z1039" s="35"/>
      <c r="AA1039" s="35"/>
      <c r="AB1039" s="35"/>
      <c r="AC1039" s="35"/>
      <c r="AD1039" s="35"/>
      <c r="AE1039" s="35"/>
      <c r="AF1039" s="35"/>
      <c r="AG1039" s="35"/>
      <c r="AH1039" s="35"/>
      <c r="AI1039" s="35"/>
      <c r="AJ1039" s="35"/>
      <c r="AK1039" s="35"/>
      <c r="AL1039" s="35"/>
      <c r="AM1039" s="35"/>
      <c r="AN1039" s="35"/>
      <c r="AO1039" s="35"/>
      <c r="AP1039" s="35"/>
      <c r="AQ1039" s="35"/>
      <c r="AR1039" s="35"/>
      <c r="AS1039" s="35"/>
      <c r="AT1039" s="35"/>
      <c r="AU1039" s="35"/>
      <c r="AV1039" s="35"/>
      <c r="AW1039" s="35"/>
      <c r="AX1039" s="35"/>
      <c r="AY1039" s="35"/>
      <c r="AZ1039" s="35"/>
      <c r="BA1039" s="35"/>
      <c r="BB1039" s="35"/>
      <c r="BC1039" s="35"/>
      <c r="BD1039" s="35"/>
      <c r="BE1039" s="35"/>
      <c r="BF1039" s="35"/>
      <c r="BG1039" s="35"/>
      <c r="BH1039" s="35"/>
      <c r="BI1039" s="35"/>
      <c r="BJ1039" s="35"/>
      <c r="BK1039" s="35"/>
      <c r="BL1039" s="35"/>
      <c r="BM1039" s="35"/>
      <c r="BN1039" s="35"/>
      <c r="BO1039" s="35"/>
      <c r="BP1039" s="35"/>
      <c r="BQ1039" s="35"/>
      <c r="BR1039" s="35"/>
      <c r="BS1039" s="35"/>
      <c r="BT1039" s="35"/>
      <c r="BU1039" s="35"/>
      <c r="BV1039" s="35"/>
      <c r="BW1039" s="35"/>
      <c r="BX1039" s="35"/>
      <c r="BY1039" s="35"/>
      <c r="BZ1039" s="35"/>
      <c r="CA1039" s="35"/>
      <c r="CB1039" s="35"/>
      <c r="CC1039" s="35"/>
      <c r="CD1039" s="35"/>
      <c r="CE1039" s="35"/>
      <c r="CF1039" s="35"/>
      <c r="CG1039" s="35"/>
      <c r="CH1039" s="35"/>
      <c r="CI1039" s="35"/>
      <c r="CJ1039" s="35"/>
      <c r="CK1039" s="35"/>
      <c r="CL1039" s="35"/>
      <c r="CM1039" s="35"/>
      <c r="CN1039" s="35"/>
      <c r="CO1039" s="35"/>
      <c r="CP1039" s="35"/>
      <c r="CQ1039" s="35"/>
      <c r="CR1039" s="35"/>
      <c r="CS1039" s="35"/>
      <c r="CT1039" s="35"/>
      <c r="CU1039" s="35"/>
      <c r="CV1039" s="35"/>
      <c r="CW1039" s="35"/>
      <c r="CX1039" s="35"/>
      <c r="CY1039" s="35"/>
      <c r="CZ1039" s="35"/>
      <c r="DA1039" s="35"/>
      <c r="DB1039" s="35"/>
      <c r="DC1039" s="35"/>
      <c r="DD1039" s="35"/>
      <c r="DE1039" s="35"/>
      <c r="DF1039" s="35"/>
      <c r="DG1039" s="35"/>
      <c r="DH1039" s="35"/>
      <c r="DI1039" s="35"/>
      <c r="DJ1039" s="35"/>
      <c r="DK1039" s="35"/>
      <c r="DL1039" s="35"/>
      <c r="DM1039" s="35"/>
      <c r="DN1039" s="35"/>
      <c r="DO1039" s="35"/>
      <c r="DP1039" s="35"/>
      <c r="DQ1039" s="35"/>
      <c r="DR1039" s="35"/>
      <c r="DS1039" s="35"/>
      <c r="DT1039" s="35"/>
      <c r="DU1039" s="35"/>
      <c r="DV1039" s="35"/>
      <c r="DW1039" s="35"/>
      <c r="DX1039" s="35"/>
      <c r="DY1039" s="35"/>
      <c r="DZ1039" s="35"/>
      <c r="EA1039" s="35"/>
      <c r="EB1039" s="35"/>
      <c r="EC1039" s="35"/>
      <c r="ED1039" s="35"/>
      <c r="EE1039" s="35"/>
      <c r="EF1039" s="35"/>
      <c r="EG1039" s="35"/>
      <c r="EH1039" s="35"/>
      <c r="EI1039" s="35"/>
      <c r="EJ1039" s="35"/>
      <c r="EK1039" s="35"/>
      <c r="EL1039" s="35"/>
      <c r="EM1039" s="35"/>
      <c r="EN1039" s="35"/>
      <c r="EO1039" s="35"/>
      <c r="EP1039" s="35"/>
      <c r="EQ1039" s="35"/>
      <c r="ER1039" s="35"/>
      <c r="ES1039" s="35"/>
      <c r="ET1039" s="35"/>
      <c r="EU1039" s="35"/>
      <c r="EV1039" s="35"/>
      <c r="EW1039" s="35"/>
      <c r="EX1039" s="35"/>
      <c r="EY1039" s="35"/>
      <c r="EZ1039" s="35"/>
      <c r="FA1039" s="35"/>
      <c r="FB1039" s="35"/>
      <c r="FC1039" s="35"/>
    </row>
    <row r="1040" spans="1:159" s="8" customFormat="1" ht="45" customHeight="1">
      <c r="A1040" s="80">
        <v>11306</v>
      </c>
      <c r="B1040" s="5" t="s">
        <v>3304</v>
      </c>
      <c r="C1040" s="5"/>
      <c r="D1040" s="5" t="s">
        <v>1996</v>
      </c>
      <c r="E1040" s="5"/>
      <c r="F1040" s="5"/>
      <c r="G1040" s="5"/>
      <c r="H1040" s="10"/>
      <c r="I1040" s="7" t="s">
        <v>1997</v>
      </c>
      <c r="J1040" s="7"/>
      <c r="K1040" s="90">
        <v>12000000</v>
      </c>
      <c r="L1040" s="41">
        <f t="shared" si="46"/>
        <v>17762931.419020135</v>
      </c>
      <c r="M1040" s="5" t="s">
        <v>3481</v>
      </c>
      <c r="N1040" s="5"/>
      <c r="O1040" s="5" t="s">
        <v>308</v>
      </c>
      <c r="P1040" s="5" t="s">
        <v>386</v>
      </c>
      <c r="Q1040" s="5"/>
      <c r="R1040" s="5" t="s">
        <v>3193</v>
      </c>
      <c r="S1040" s="5"/>
      <c r="T1040" s="105"/>
      <c r="U1040" s="105"/>
      <c r="V1040" s="35"/>
      <c r="W1040" s="35"/>
      <c r="X1040" s="35"/>
      <c r="Y1040" s="35"/>
      <c r="Z1040" s="35"/>
      <c r="AA1040" s="35"/>
      <c r="AB1040" s="35"/>
      <c r="AC1040" s="35"/>
      <c r="AD1040" s="35"/>
      <c r="AE1040" s="35"/>
      <c r="AF1040" s="35"/>
      <c r="AG1040" s="35"/>
      <c r="AH1040" s="35"/>
      <c r="AI1040" s="35"/>
      <c r="AJ1040" s="35"/>
      <c r="AK1040" s="35"/>
      <c r="AL1040" s="35"/>
      <c r="AM1040" s="35"/>
      <c r="AN1040" s="35"/>
      <c r="AO1040" s="35"/>
      <c r="AP1040" s="35"/>
      <c r="AQ1040" s="35"/>
      <c r="AR1040" s="35"/>
      <c r="AS1040" s="35"/>
      <c r="AT1040" s="35"/>
      <c r="AU1040" s="35"/>
      <c r="AV1040" s="35"/>
      <c r="AW1040" s="35"/>
      <c r="AX1040" s="35"/>
      <c r="AY1040" s="35"/>
      <c r="AZ1040" s="35"/>
      <c r="BA1040" s="35"/>
      <c r="BB1040" s="35"/>
      <c r="BC1040" s="35"/>
      <c r="BD1040" s="35"/>
      <c r="BE1040" s="35"/>
      <c r="BF1040" s="35"/>
      <c r="BG1040" s="35"/>
      <c r="BH1040" s="35"/>
      <c r="BI1040" s="35"/>
      <c r="BJ1040" s="35"/>
      <c r="BK1040" s="35"/>
      <c r="BL1040" s="35"/>
      <c r="BM1040" s="35"/>
      <c r="BN1040" s="35"/>
      <c r="BO1040" s="35"/>
      <c r="BP1040" s="35"/>
      <c r="BQ1040" s="35"/>
      <c r="BR1040" s="35"/>
      <c r="BS1040" s="35"/>
      <c r="BT1040" s="35"/>
      <c r="BU1040" s="35"/>
      <c r="BV1040" s="35"/>
      <c r="BW1040" s="35"/>
      <c r="BX1040" s="35"/>
      <c r="BY1040" s="35"/>
      <c r="BZ1040" s="35"/>
      <c r="CA1040" s="35"/>
      <c r="CB1040" s="35"/>
      <c r="CC1040" s="35"/>
      <c r="CD1040" s="35"/>
      <c r="CE1040" s="35"/>
      <c r="CF1040" s="35"/>
      <c r="CG1040" s="35"/>
      <c r="CH1040" s="35"/>
      <c r="CI1040" s="35"/>
      <c r="CJ1040" s="35"/>
      <c r="CK1040" s="35"/>
      <c r="CL1040" s="35"/>
      <c r="CM1040" s="35"/>
      <c r="CN1040" s="35"/>
      <c r="CO1040" s="35"/>
      <c r="CP1040" s="35"/>
      <c r="CQ1040" s="35"/>
      <c r="CR1040" s="35"/>
      <c r="CS1040" s="35"/>
      <c r="CT1040" s="35"/>
      <c r="CU1040" s="35"/>
      <c r="CV1040" s="35"/>
      <c r="CW1040" s="35"/>
      <c r="CX1040" s="35"/>
      <c r="CY1040" s="35"/>
      <c r="CZ1040" s="35"/>
      <c r="DA1040" s="35"/>
      <c r="DB1040" s="35"/>
      <c r="DC1040" s="35"/>
      <c r="DD1040" s="35"/>
      <c r="DE1040" s="35"/>
      <c r="DF1040" s="35"/>
      <c r="DG1040" s="35"/>
      <c r="DH1040" s="35"/>
      <c r="DI1040" s="35"/>
      <c r="DJ1040" s="35"/>
      <c r="DK1040" s="35"/>
      <c r="DL1040" s="35"/>
      <c r="DM1040" s="35"/>
      <c r="DN1040" s="35"/>
      <c r="DO1040" s="35"/>
      <c r="DP1040" s="35"/>
      <c r="DQ1040" s="35"/>
      <c r="DR1040" s="35"/>
      <c r="DS1040" s="35"/>
      <c r="DT1040" s="35"/>
      <c r="DU1040" s="35"/>
      <c r="DV1040" s="35"/>
      <c r="DW1040" s="35"/>
      <c r="DX1040" s="35"/>
      <c r="DY1040" s="35"/>
      <c r="DZ1040" s="35"/>
      <c r="EA1040" s="35"/>
      <c r="EB1040" s="35"/>
      <c r="EC1040" s="35"/>
      <c r="ED1040" s="35"/>
      <c r="EE1040" s="35"/>
      <c r="EF1040" s="35"/>
      <c r="EG1040" s="35"/>
      <c r="EH1040" s="35"/>
      <c r="EI1040" s="35"/>
      <c r="EJ1040" s="35"/>
      <c r="EK1040" s="35"/>
      <c r="EL1040" s="35"/>
      <c r="EM1040" s="35"/>
      <c r="EN1040" s="35"/>
      <c r="EO1040" s="35"/>
      <c r="EP1040" s="35"/>
      <c r="EQ1040" s="35"/>
      <c r="ER1040" s="35"/>
      <c r="ES1040" s="35"/>
      <c r="ET1040" s="35"/>
      <c r="EU1040" s="35"/>
      <c r="EV1040" s="35"/>
      <c r="EW1040" s="35"/>
      <c r="EX1040" s="35"/>
      <c r="EY1040" s="35"/>
      <c r="EZ1040" s="35"/>
      <c r="FA1040" s="35"/>
      <c r="FB1040" s="35"/>
      <c r="FC1040" s="35"/>
    </row>
    <row r="1041" spans="1:159" s="9" customFormat="1" ht="45" customHeight="1">
      <c r="A1041" s="80">
        <v>11307</v>
      </c>
      <c r="B1041" s="5" t="s">
        <v>3304</v>
      </c>
      <c r="C1041" s="5"/>
      <c r="D1041" s="5" t="s">
        <v>1998</v>
      </c>
      <c r="E1041" s="5" t="s">
        <v>2311</v>
      </c>
      <c r="F1041" s="5"/>
      <c r="G1041" s="5"/>
      <c r="H1041" s="10"/>
      <c r="I1041" s="7" t="s">
        <v>1999</v>
      </c>
      <c r="J1041" s="7"/>
      <c r="K1041" s="90">
        <v>3000000</v>
      </c>
      <c r="L1041" s="41">
        <f t="shared" si="46"/>
        <v>4440732.854755034</v>
      </c>
      <c r="M1041" s="5" t="s">
        <v>3481</v>
      </c>
      <c r="N1041" s="5"/>
      <c r="O1041" s="5" t="s">
        <v>308</v>
      </c>
      <c r="P1041" s="5" t="s">
        <v>386</v>
      </c>
      <c r="Q1041" s="5"/>
      <c r="R1041" s="5" t="s">
        <v>3193</v>
      </c>
      <c r="S1041" s="5"/>
      <c r="T1041" s="105"/>
      <c r="U1041" s="105"/>
      <c r="V1041" s="35"/>
      <c r="W1041" s="35"/>
      <c r="X1041" s="35"/>
      <c r="Y1041" s="35"/>
      <c r="Z1041" s="35"/>
      <c r="AA1041" s="35"/>
      <c r="AB1041" s="35"/>
      <c r="AC1041" s="35"/>
      <c r="AD1041" s="35"/>
      <c r="AE1041" s="35"/>
      <c r="AF1041" s="35"/>
      <c r="AG1041" s="35"/>
      <c r="AH1041" s="35"/>
      <c r="AI1041" s="35"/>
      <c r="AJ1041" s="35"/>
      <c r="AK1041" s="35"/>
      <c r="AL1041" s="35"/>
      <c r="AM1041" s="35"/>
      <c r="AN1041" s="35"/>
      <c r="AO1041" s="35"/>
      <c r="AP1041" s="35"/>
      <c r="AQ1041" s="35"/>
      <c r="AR1041" s="35"/>
      <c r="AS1041" s="35"/>
      <c r="AT1041" s="35"/>
      <c r="AU1041" s="35"/>
      <c r="AV1041" s="35"/>
      <c r="AW1041" s="35"/>
      <c r="AX1041" s="35"/>
      <c r="AY1041" s="35"/>
      <c r="AZ1041" s="35"/>
      <c r="BA1041" s="35"/>
      <c r="BB1041" s="35"/>
      <c r="BC1041" s="35"/>
      <c r="BD1041" s="35"/>
      <c r="BE1041" s="35"/>
      <c r="BF1041" s="35"/>
      <c r="BG1041" s="35"/>
      <c r="BH1041" s="35"/>
      <c r="BI1041" s="35"/>
      <c r="BJ1041" s="35"/>
      <c r="BK1041" s="35"/>
      <c r="BL1041" s="35"/>
      <c r="BM1041" s="35"/>
      <c r="BN1041" s="35"/>
      <c r="BO1041" s="35"/>
      <c r="BP1041" s="35"/>
      <c r="BQ1041" s="35"/>
      <c r="BR1041" s="35"/>
      <c r="BS1041" s="35"/>
      <c r="BT1041" s="35"/>
      <c r="BU1041" s="35"/>
      <c r="BV1041" s="35"/>
      <c r="BW1041" s="35"/>
      <c r="BX1041" s="35"/>
      <c r="BY1041" s="35"/>
      <c r="BZ1041" s="35"/>
      <c r="CA1041" s="35"/>
      <c r="CB1041" s="35"/>
      <c r="CC1041" s="35"/>
      <c r="CD1041" s="35"/>
      <c r="CE1041" s="35"/>
      <c r="CF1041" s="35"/>
      <c r="CG1041" s="35"/>
      <c r="CH1041" s="35"/>
      <c r="CI1041" s="35"/>
      <c r="CJ1041" s="35"/>
      <c r="CK1041" s="35"/>
      <c r="CL1041" s="35"/>
      <c r="CM1041" s="35"/>
      <c r="CN1041" s="35"/>
      <c r="CO1041" s="35"/>
      <c r="CP1041" s="35"/>
      <c r="CQ1041" s="35"/>
      <c r="CR1041" s="35"/>
      <c r="CS1041" s="35"/>
      <c r="CT1041" s="35"/>
      <c r="CU1041" s="35"/>
      <c r="CV1041" s="35"/>
      <c r="CW1041" s="35"/>
      <c r="CX1041" s="35"/>
      <c r="CY1041" s="35"/>
      <c r="CZ1041" s="35"/>
      <c r="DA1041" s="35"/>
      <c r="DB1041" s="35"/>
      <c r="DC1041" s="35"/>
      <c r="DD1041" s="35"/>
      <c r="DE1041" s="35"/>
      <c r="DF1041" s="35"/>
      <c r="DG1041" s="35"/>
      <c r="DH1041" s="35"/>
      <c r="DI1041" s="35"/>
      <c r="DJ1041" s="35"/>
      <c r="DK1041" s="35"/>
      <c r="DL1041" s="35"/>
      <c r="DM1041" s="35"/>
      <c r="DN1041" s="35"/>
      <c r="DO1041" s="35"/>
      <c r="DP1041" s="35"/>
      <c r="DQ1041" s="35"/>
      <c r="DR1041" s="35"/>
      <c r="DS1041" s="35"/>
      <c r="DT1041" s="35"/>
      <c r="DU1041" s="35"/>
      <c r="DV1041" s="35"/>
      <c r="DW1041" s="35"/>
      <c r="DX1041" s="35"/>
      <c r="DY1041" s="35"/>
      <c r="DZ1041" s="35"/>
      <c r="EA1041" s="35"/>
      <c r="EB1041" s="35"/>
      <c r="EC1041" s="35"/>
      <c r="ED1041" s="35"/>
      <c r="EE1041" s="35"/>
      <c r="EF1041" s="35"/>
      <c r="EG1041" s="35"/>
      <c r="EH1041" s="35"/>
      <c r="EI1041" s="35"/>
      <c r="EJ1041" s="35"/>
      <c r="EK1041" s="35"/>
      <c r="EL1041" s="35"/>
      <c r="EM1041" s="35"/>
      <c r="EN1041" s="35"/>
      <c r="EO1041" s="35"/>
      <c r="EP1041" s="35"/>
      <c r="EQ1041" s="35"/>
      <c r="ER1041" s="35"/>
      <c r="ES1041" s="35"/>
      <c r="ET1041" s="35"/>
      <c r="EU1041" s="35"/>
      <c r="EV1041" s="35"/>
      <c r="EW1041" s="35"/>
      <c r="EX1041" s="35"/>
      <c r="EY1041" s="35"/>
      <c r="EZ1041" s="35"/>
      <c r="FA1041" s="35"/>
      <c r="FB1041" s="35"/>
      <c r="FC1041" s="35"/>
    </row>
    <row r="1042" spans="1:159" s="9" customFormat="1" ht="45" customHeight="1">
      <c r="A1042" s="80">
        <v>11308</v>
      </c>
      <c r="B1042" s="5" t="s">
        <v>3304</v>
      </c>
      <c r="C1042" s="5"/>
      <c r="D1042" s="5" t="s">
        <v>2000</v>
      </c>
      <c r="E1042" s="5" t="s">
        <v>2001</v>
      </c>
      <c r="F1042" s="5" t="s">
        <v>2454</v>
      </c>
      <c r="G1042" s="5"/>
      <c r="H1042" s="10"/>
      <c r="I1042" s="7" t="s">
        <v>2002</v>
      </c>
      <c r="J1042" s="7"/>
      <c r="K1042" s="90">
        <v>35000000</v>
      </c>
      <c r="L1042" s="41">
        <f t="shared" si="46"/>
        <v>51808549.97214206</v>
      </c>
      <c r="M1042" s="5" t="s">
        <v>3481</v>
      </c>
      <c r="N1042" s="5"/>
      <c r="O1042" s="5" t="s">
        <v>308</v>
      </c>
      <c r="P1042" s="5" t="s">
        <v>385</v>
      </c>
      <c r="Q1042" s="5"/>
      <c r="R1042" s="5" t="s">
        <v>3314</v>
      </c>
      <c r="S1042" s="5"/>
      <c r="T1042" s="105"/>
      <c r="U1042" s="105"/>
      <c r="V1042" s="35"/>
      <c r="W1042" s="35"/>
      <c r="X1042" s="35"/>
      <c r="Y1042" s="35"/>
      <c r="Z1042" s="35"/>
      <c r="AA1042" s="35"/>
      <c r="AB1042" s="35"/>
      <c r="AC1042" s="35"/>
      <c r="AD1042" s="35"/>
      <c r="AE1042" s="35"/>
      <c r="AF1042" s="35"/>
      <c r="AG1042" s="35"/>
      <c r="AH1042" s="35"/>
      <c r="AI1042" s="35"/>
      <c r="AJ1042" s="35"/>
      <c r="AK1042" s="35"/>
      <c r="AL1042" s="35"/>
      <c r="AM1042" s="35"/>
      <c r="AN1042" s="35"/>
      <c r="AO1042" s="35"/>
      <c r="AP1042" s="35"/>
      <c r="AQ1042" s="35"/>
      <c r="AR1042" s="35"/>
      <c r="AS1042" s="35"/>
      <c r="AT1042" s="35"/>
      <c r="AU1042" s="35"/>
      <c r="AV1042" s="35"/>
      <c r="AW1042" s="35"/>
      <c r="AX1042" s="35"/>
      <c r="AY1042" s="35"/>
      <c r="AZ1042" s="35"/>
      <c r="BA1042" s="35"/>
      <c r="BB1042" s="35"/>
      <c r="BC1042" s="35"/>
      <c r="BD1042" s="35"/>
      <c r="BE1042" s="35"/>
      <c r="BF1042" s="35"/>
      <c r="BG1042" s="35"/>
      <c r="BH1042" s="35"/>
      <c r="BI1042" s="35"/>
      <c r="BJ1042" s="35"/>
      <c r="BK1042" s="35"/>
      <c r="BL1042" s="35"/>
      <c r="BM1042" s="35"/>
      <c r="BN1042" s="35"/>
      <c r="BO1042" s="35"/>
      <c r="BP1042" s="35"/>
      <c r="BQ1042" s="35"/>
      <c r="BR1042" s="35"/>
      <c r="BS1042" s="35"/>
      <c r="BT1042" s="35"/>
      <c r="BU1042" s="35"/>
      <c r="BV1042" s="35"/>
      <c r="BW1042" s="35"/>
      <c r="BX1042" s="35"/>
      <c r="BY1042" s="35"/>
      <c r="BZ1042" s="35"/>
      <c r="CA1042" s="35"/>
      <c r="CB1042" s="35"/>
      <c r="CC1042" s="35"/>
      <c r="CD1042" s="35"/>
      <c r="CE1042" s="35"/>
      <c r="CF1042" s="35"/>
      <c r="CG1042" s="35"/>
      <c r="CH1042" s="35"/>
      <c r="CI1042" s="35"/>
      <c r="CJ1042" s="35"/>
      <c r="CK1042" s="35"/>
      <c r="CL1042" s="35"/>
      <c r="CM1042" s="35"/>
      <c r="CN1042" s="35"/>
      <c r="CO1042" s="35"/>
      <c r="CP1042" s="35"/>
      <c r="CQ1042" s="35"/>
      <c r="CR1042" s="35"/>
      <c r="CS1042" s="35"/>
      <c r="CT1042" s="35"/>
      <c r="CU1042" s="35"/>
      <c r="CV1042" s="35"/>
      <c r="CW1042" s="35"/>
      <c r="CX1042" s="35"/>
      <c r="CY1042" s="35"/>
      <c r="CZ1042" s="35"/>
      <c r="DA1042" s="35"/>
      <c r="DB1042" s="35"/>
      <c r="DC1042" s="35"/>
      <c r="DD1042" s="35"/>
      <c r="DE1042" s="35"/>
      <c r="DF1042" s="35"/>
      <c r="DG1042" s="35"/>
      <c r="DH1042" s="35"/>
      <c r="DI1042" s="35"/>
      <c r="DJ1042" s="35"/>
      <c r="DK1042" s="35"/>
      <c r="DL1042" s="35"/>
      <c r="DM1042" s="35"/>
      <c r="DN1042" s="35"/>
      <c r="DO1042" s="35"/>
      <c r="DP1042" s="35"/>
      <c r="DQ1042" s="35"/>
      <c r="DR1042" s="35"/>
      <c r="DS1042" s="35"/>
      <c r="DT1042" s="35"/>
      <c r="DU1042" s="35"/>
      <c r="DV1042" s="35"/>
      <c r="DW1042" s="35"/>
      <c r="DX1042" s="35"/>
      <c r="DY1042" s="35"/>
      <c r="DZ1042" s="35"/>
      <c r="EA1042" s="35"/>
      <c r="EB1042" s="35"/>
      <c r="EC1042" s="35"/>
      <c r="ED1042" s="35"/>
      <c r="EE1042" s="35"/>
      <c r="EF1042" s="35"/>
      <c r="EG1042" s="35"/>
      <c r="EH1042" s="35"/>
      <c r="EI1042" s="35"/>
      <c r="EJ1042" s="35"/>
      <c r="EK1042" s="35"/>
      <c r="EL1042" s="35"/>
      <c r="EM1042" s="35"/>
      <c r="EN1042" s="35"/>
      <c r="EO1042" s="35"/>
      <c r="EP1042" s="35"/>
      <c r="EQ1042" s="35"/>
      <c r="ER1042" s="35"/>
      <c r="ES1042" s="35"/>
      <c r="ET1042" s="35"/>
      <c r="EU1042" s="35"/>
      <c r="EV1042" s="35"/>
      <c r="EW1042" s="35"/>
      <c r="EX1042" s="35"/>
      <c r="EY1042" s="35"/>
      <c r="EZ1042" s="35"/>
      <c r="FA1042" s="35"/>
      <c r="FB1042" s="35"/>
      <c r="FC1042" s="35"/>
    </row>
    <row r="1043" spans="1:159" s="9" customFormat="1" ht="45" customHeight="1">
      <c r="A1043" s="80">
        <v>11309</v>
      </c>
      <c r="B1043" s="5" t="s">
        <v>3304</v>
      </c>
      <c r="C1043" s="5"/>
      <c r="D1043" s="5" t="s">
        <v>2003</v>
      </c>
      <c r="E1043" s="5" t="s">
        <v>2001</v>
      </c>
      <c r="F1043" s="5" t="s">
        <v>2454</v>
      </c>
      <c r="G1043" s="8"/>
      <c r="H1043" s="10"/>
      <c r="I1043" s="7" t="s">
        <v>2004</v>
      </c>
      <c r="J1043" s="7"/>
      <c r="K1043" s="90">
        <v>35000000</v>
      </c>
      <c r="L1043" s="41">
        <f t="shared" si="46"/>
        <v>51808549.97214206</v>
      </c>
      <c r="M1043" s="5" t="s">
        <v>3481</v>
      </c>
      <c r="N1043" s="5"/>
      <c r="O1043" s="5" t="s">
        <v>3417</v>
      </c>
      <c r="P1043" s="5" t="s">
        <v>385</v>
      </c>
      <c r="Q1043" s="5"/>
      <c r="R1043" s="5" t="s">
        <v>3314</v>
      </c>
      <c r="S1043" s="5"/>
      <c r="T1043" s="105"/>
      <c r="U1043" s="105"/>
      <c r="V1043" s="35"/>
      <c r="W1043" s="35"/>
      <c r="X1043" s="35"/>
      <c r="Y1043" s="35"/>
      <c r="Z1043" s="35"/>
      <c r="AA1043" s="35"/>
      <c r="AB1043" s="35"/>
      <c r="AC1043" s="35"/>
      <c r="AD1043" s="35"/>
      <c r="AE1043" s="35"/>
      <c r="AF1043" s="35"/>
      <c r="AG1043" s="35"/>
      <c r="AH1043" s="35"/>
      <c r="AI1043" s="35"/>
      <c r="AJ1043" s="35"/>
      <c r="AK1043" s="35"/>
      <c r="AL1043" s="35"/>
      <c r="AM1043" s="35"/>
      <c r="AN1043" s="35"/>
      <c r="AO1043" s="35"/>
      <c r="AP1043" s="35"/>
      <c r="AQ1043" s="35"/>
      <c r="AR1043" s="35"/>
      <c r="AS1043" s="35"/>
      <c r="AT1043" s="35"/>
      <c r="AU1043" s="35"/>
      <c r="AV1043" s="35"/>
      <c r="AW1043" s="35"/>
      <c r="AX1043" s="35"/>
      <c r="AY1043" s="35"/>
      <c r="AZ1043" s="35"/>
      <c r="BA1043" s="35"/>
      <c r="BB1043" s="35"/>
      <c r="BC1043" s="35"/>
      <c r="BD1043" s="35"/>
      <c r="BE1043" s="35"/>
      <c r="BF1043" s="35"/>
      <c r="BG1043" s="35"/>
      <c r="BH1043" s="35"/>
      <c r="BI1043" s="35"/>
      <c r="BJ1043" s="35"/>
      <c r="BK1043" s="35"/>
      <c r="BL1043" s="35"/>
      <c r="BM1043" s="35"/>
      <c r="BN1043" s="35"/>
      <c r="BO1043" s="35"/>
      <c r="BP1043" s="35"/>
      <c r="BQ1043" s="35"/>
      <c r="BR1043" s="35"/>
      <c r="BS1043" s="35"/>
      <c r="BT1043" s="35"/>
      <c r="BU1043" s="35"/>
      <c r="BV1043" s="35"/>
      <c r="BW1043" s="35"/>
      <c r="BX1043" s="35"/>
      <c r="BY1043" s="35"/>
      <c r="BZ1043" s="35"/>
      <c r="CA1043" s="35"/>
      <c r="CB1043" s="35"/>
      <c r="CC1043" s="35"/>
      <c r="CD1043" s="35"/>
      <c r="CE1043" s="35"/>
      <c r="CF1043" s="35"/>
      <c r="CG1043" s="35"/>
      <c r="CH1043" s="35"/>
      <c r="CI1043" s="35"/>
      <c r="CJ1043" s="35"/>
      <c r="CK1043" s="35"/>
      <c r="CL1043" s="35"/>
      <c r="CM1043" s="35"/>
      <c r="CN1043" s="35"/>
      <c r="CO1043" s="35"/>
      <c r="CP1043" s="35"/>
      <c r="CQ1043" s="35"/>
      <c r="CR1043" s="35"/>
      <c r="CS1043" s="35"/>
      <c r="CT1043" s="35"/>
      <c r="CU1043" s="35"/>
      <c r="CV1043" s="35"/>
      <c r="CW1043" s="35"/>
      <c r="CX1043" s="35"/>
      <c r="CY1043" s="35"/>
      <c r="CZ1043" s="35"/>
      <c r="DA1043" s="35"/>
      <c r="DB1043" s="35"/>
      <c r="DC1043" s="35"/>
      <c r="DD1043" s="35"/>
      <c r="DE1043" s="35"/>
      <c r="DF1043" s="35"/>
      <c r="DG1043" s="35"/>
      <c r="DH1043" s="35"/>
      <c r="DI1043" s="35"/>
      <c r="DJ1043" s="35"/>
      <c r="DK1043" s="35"/>
      <c r="DL1043" s="35"/>
      <c r="DM1043" s="35"/>
      <c r="DN1043" s="35"/>
      <c r="DO1043" s="35"/>
      <c r="DP1043" s="35"/>
      <c r="DQ1043" s="35"/>
      <c r="DR1043" s="35"/>
      <c r="DS1043" s="35"/>
      <c r="DT1043" s="35"/>
      <c r="DU1043" s="35"/>
      <c r="DV1043" s="35"/>
      <c r="DW1043" s="35"/>
      <c r="DX1043" s="35"/>
      <c r="DY1043" s="35"/>
      <c r="DZ1043" s="35"/>
      <c r="EA1043" s="35"/>
      <c r="EB1043" s="35"/>
      <c r="EC1043" s="35"/>
      <c r="ED1043" s="35"/>
      <c r="EE1043" s="35"/>
      <c r="EF1043" s="35"/>
      <c r="EG1043" s="35"/>
      <c r="EH1043" s="35"/>
      <c r="EI1043" s="35"/>
      <c r="EJ1043" s="35"/>
      <c r="EK1043" s="35"/>
      <c r="EL1043" s="35"/>
      <c r="EM1043" s="35"/>
      <c r="EN1043" s="35"/>
      <c r="EO1043" s="35"/>
      <c r="EP1043" s="35"/>
      <c r="EQ1043" s="35"/>
      <c r="ER1043" s="35"/>
      <c r="ES1043" s="35"/>
      <c r="ET1043" s="35"/>
      <c r="EU1043" s="35"/>
      <c r="EV1043" s="35"/>
      <c r="EW1043" s="35"/>
      <c r="EX1043" s="35"/>
      <c r="EY1043" s="35"/>
      <c r="EZ1043" s="35"/>
      <c r="FA1043" s="35"/>
      <c r="FB1043" s="35"/>
      <c r="FC1043" s="35"/>
    </row>
    <row r="1044" spans="1:159" s="9" customFormat="1" ht="45" customHeight="1">
      <c r="A1044" s="80">
        <v>11316</v>
      </c>
      <c r="B1044" s="5" t="s">
        <v>3200</v>
      </c>
      <c r="C1044" s="5"/>
      <c r="D1044" s="5" t="s">
        <v>1663</v>
      </c>
      <c r="E1044" s="5" t="s">
        <v>1664</v>
      </c>
      <c r="F1044" s="5" t="s">
        <v>1664</v>
      </c>
      <c r="G1044" s="5"/>
      <c r="H1044" s="5"/>
      <c r="I1044" s="7" t="s">
        <v>1665</v>
      </c>
      <c r="J1044" s="7"/>
      <c r="K1044" s="90">
        <v>57000000</v>
      </c>
      <c r="L1044" s="41">
        <f>K1044*(1.04^28)</f>
        <v>170926089.19338936</v>
      </c>
      <c r="M1044" s="5" t="s">
        <v>3483</v>
      </c>
      <c r="N1044" s="80"/>
      <c r="O1044" s="5" t="s">
        <v>3089</v>
      </c>
      <c r="P1044" s="5" t="s">
        <v>386</v>
      </c>
      <c r="Q1044" s="5"/>
      <c r="R1044" s="5" t="s">
        <v>3258</v>
      </c>
      <c r="S1044" s="5"/>
      <c r="T1044" s="105"/>
      <c r="U1044" s="105"/>
      <c r="V1044" s="35"/>
      <c r="W1044" s="35"/>
      <c r="X1044" s="35"/>
      <c r="Y1044" s="35"/>
      <c r="Z1044" s="35"/>
      <c r="AA1044" s="35"/>
      <c r="AB1044" s="35"/>
      <c r="AC1044" s="35"/>
      <c r="AD1044" s="35"/>
      <c r="AE1044" s="35"/>
      <c r="AF1044" s="35"/>
      <c r="AG1044" s="35"/>
      <c r="AH1044" s="35"/>
      <c r="AI1044" s="35"/>
      <c r="AJ1044" s="35"/>
      <c r="AK1044" s="35"/>
      <c r="AL1044" s="35"/>
      <c r="AM1044" s="35"/>
      <c r="AN1044" s="35"/>
      <c r="AO1044" s="35"/>
      <c r="AP1044" s="35"/>
      <c r="AQ1044" s="35"/>
      <c r="AR1044" s="35"/>
      <c r="AS1044" s="35"/>
      <c r="AT1044" s="35"/>
      <c r="AU1044" s="35"/>
      <c r="AV1044" s="35"/>
      <c r="AW1044" s="35"/>
      <c r="AX1044" s="35"/>
      <c r="AY1044" s="35"/>
      <c r="AZ1044" s="35"/>
      <c r="BA1044" s="35"/>
      <c r="BB1044" s="35"/>
      <c r="BC1044" s="35"/>
      <c r="BD1044" s="35"/>
      <c r="BE1044" s="35"/>
      <c r="BF1044" s="35"/>
      <c r="BG1044" s="35"/>
      <c r="BH1044" s="35"/>
      <c r="BI1044" s="35"/>
      <c r="BJ1044" s="35"/>
      <c r="BK1044" s="35"/>
      <c r="BL1044" s="35"/>
      <c r="BM1044" s="35"/>
      <c r="BN1044" s="35"/>
      <c r="BO1044" s="35"/>
      <c r="BP1044" s="35"/>
      <c r="BQ1044" s="35"/>
      <c r="BR1044" s="35"/>
      <c r="BS1044" s="35"/>
      <c r="BT1044" s="35"/>
      <c r="BU1044" s="35"/>
      <c r="BV1044" s="35"/>
      <c r="BW1044" s="35"/>
      <c r="BX1044" s="35"/>
      <c r="BY1044" s="35"/>
      <c r="BZ1044" s="35"/>
      <c r="CA1044" s="35"/>
      <c r="CB1044" s="35"/>
      <c r="CC1044" s="35"/>
      <c r="CD1044" s="35"/>
      <c r="CE1044" s="35"/>
      <c r="CF1044" s="35"/>
      <c r="CG1044" s="35"/>
      <c r="CH1044" s="35"/>
      <c r="CI1044" s="35"/>
      <c r="CJ1044" s="35"/>
      <c r="CK1044" s="35"/>
      <c r="CL1044" s="35"/>
      <c r="CM1044" s="35"/>
      <c r="CN1044" s="35"/>
      <c r="CO1044" s="35"/>
      <c r="CP1044" s="35"/>
      <c r="CQ1044" s="35"/>
      <c r="CR1044" s="35"/>
      <c r="CS1044" s="35"/>
      <c r="CT1044" s="35"/>
      <c r="CU1044" s="35"/>
      <c r="CV1044" s="35"/>
      <c r="CW1044" s="35"/>
      <c r="CX1044" s="35"/>
      <c r="CY1044" s="35"/>
      <c r="CZ1044" s="35"/>
      <c r="DA1044" s="35"/>
      <c r="DB1044" s="35"/>
      <c r="DC1044" s="35"/>
      <c r="DD1044" s="35"/>
      <c r="DE1044" s="35"/>
      <c r="DF1044" s="35"/>
      <c r="DG1044" s="35"/>
      <c r="DH1044" s="35"/>
      <c r="DI1044" s="35"/>
      <c r="DJ1044" s="35"/>
      <c r="DK1044" s="35"/>
      <c r="DL1044" s="35"/>
      <c r="DM1044" s="35"/>
      <c r="DN1044" s="35"/>
      <c r="DO1044" s="35"/>
      <c r="DP1044" s="35"/>
      <c r="DQ1044" s="35"/>
      <c r="DR1044" s="35"/>
      <c r="DS1044" s="35"/>
      <c r="DT1044" s="35"/>
      <c r="DU1044" s="35"/>
      <c r="DV1044" s="35"/>
      <c r="DW1044" s="35"/>
      <c r="DX1044" s="35"/>
      <c r="DY1044" s="35"/>
      <c r="DZ1044" s="35"/>
      <c r="EA1044" s="35"/>
      <c r="EB1044" s="35"/>
      <c r="EC1044" s="35"/>
      <c r="ED1044" s="35"/>
      <c r="EE1044" s="35"/>
      <c r="EF1044" s="35"/>
      <c r="EG1044" s="35"/>
      <c r="EH1044" s="35"/>
      <c r="EI1044" s="35"/>
      <c r="EJ1044" s="35"/>
      <c r="EK1044" s="35"/>
      <c r="EL1044" s="35"/>
      <c r="EM1044" s="35"/>
      <c r="EN1044" s="35"/>
      <c r="EO1044" s="35"/>
      <c r="EP1044" s="35"/>
      <c r="EQ1044" s="35"/>
      <c r="ER1044" s="35"/>
      <c r="ES1044" s="35"/>
      <c r="ET1044" s="35"/>
      <c r="EU1044" s="35"/>
      <c r="EV1044" s="35"/>
      <c r="EW1044" s="35"/>
      <c r="EX1044" s="35"/>
      <c r="EY1044" s="35"/>
      <c r="EZ1044" s="35"/>
      <c r="FA1044" s="35"/>
      <c r="FB1044" s="35"/>
      <c r="FC1044" s="35"/>
    </row>
    <row r="1045" spans="1:159" s="9" customFormat="1" ht="45" customHeight="1">
      <c r="A1045" s="80">
        <v>11317</v>
      </c>
      <c r="B1045" s="5" t="s">
        <v>3200</v>
      </c>
      <c r="C1045" s="5"/>
      <c r="D1045" s="5" t="s">
        <v>1666</v>
      </c>
      <c r="E1045" s="5"/>
      <c r="F1045" s="17"/>
      <c r="G1045" s="80"/>
      <c r="H1045" s="7"/>
      <c r="I1045" s="7" t="s">
        <v>1667</v>
      </c>
      <c r="J1045" s="7"/>
      <c r="K1045" s="90">
        <v>65000000</v>
      </c>
      <c r="L1045" s="41">
        <f>K1045*(1.04^28)</f>
        <v>194915715.7468475</v>
      </c>
      <c r="M1045" s="5" t="s">
        <v>3483</v>
      </c>
      <c r="N1045" s="80"/>
      <c r="O1045" s="5" t="s">
        <v>2498</v>
      </c>
      <c r="P1045" s="5" t="s">
        <v>386</v>
      </c>
      <c r="Q1045" s="5"/>
      <c r="R1045" s="5" t="s">
        <v>3312</v>
      </c>
      <c r="S1045" s="5"/>
      <c r="T1045" s="105"/>
      <c r="U1045" s="105"/>
      <c r="V1045" s="35"/>
      <c r="W1045" s="35"/>
      <c r="X1045" s="35"/>
      <c r="Y1045" s="35"/>
      <c r="Z1045" s="35"/>
      <c r="AA1045" s="35"/>
      <c r="AB1045" s="35"/>
      <c r="AC1045" s="35"/>
      <c r="AD1045" s="35"/>
      <c r="AE1045" s="35"/>
      <c r="AF1045" s="35"/>
      <c r="AG1045" s="35"/>
      <c r="AH1045" s="35"/>
      <c r="AI1045" s="35"/>
      <c r="AJ1045" s="35"/>
      <c r="AK1045" s="35"/>
      <c r="AL1045" s="35"/>
      <c r="AM1045" s="35"/>
      <c r="AN1045" s="35"/>
      <c r="AO1045" s="35"/>
      <c r="AP1045" s="35"/>
      <c r="AQ1045" s="35"/>
      <c r="AR1045" s="35"/>
      <c r="AS1045" s="35"/>
      <c r="AT1045" s="35"/>
      <c r="AU1045" s="35"/>
      <c r="AV1045" s="35"/>
      <c r="AW1045" s="35"/>
      <c r="AX1045" s="35"/>
      <c r="AY1045" s="35"/>
      <c r="AZ1045" s="35"/>
      <c r="BA1045" s="35"/>
      <c r="BB1045" s="35"/>
      <c r="BC1045" s="35"/>
      <c r="BD1045" s="35"/>
      <c r="BE1045" s="35"/>
      <c r="BF1045" s="35"/>
      <c r="BG1045" s="35"/>
      <c r="BH1045" s="35"/>
      <c r="BI1045" s="35"/>
      <c r="BJ1045" s="35"/>
      <c r="BK1045" s="35"/>
      <c r="BL1045" s="35"/>
      <c r="BM1045" s="35"/>
      <c r="BN1045" s="35"/>
      <c r="BO1045" s="35"/>
      <c r="BP1045" s="35"/>
      <c r="BQ1045" s="35"/>
      <c r="BR1045" s="35"/>
      <c r="BS1045" s="35"/>
      <c r="BT1045" s="35"/>
      <c r="BU1045" s="35"/>
      <c r="BV1045" s="35"/>
      <c r="BW1045" s="35"/>
      <c r="BX1045" s="35"/>
      <c r="BY1045" s="35"/>
      <c r="BZ1045" s="35"/>
      <c r="CA1045" s="35"/>
      <c r="CB1045" s="35"/>
      <c r="CC1045" s="35"/>
      <c r="CD1045" s="35"/>
      <c r="CE1045" s="35"/>
      <c r="CF1045" s="35"/>
      <c r="CG1045" s="35"/>
      <c r="CH1045" s="35"/>
      <c r="CI1045" s="35"/>
      <c r="CJ1045" s="35"/>
      <c r="CK1045" s="35"/>
      <c r="CL1045" s="35"/>
      <c r="CM1045" s="35"/>
      <c r="CN1045" s="35"/>
      <c r="CO1045" s="35"/>
      <c r="CP1045" s="35"/>
      <c r="CQ1045" s="35"/>
      <c r="CR1045" s="35"/>
      <c r="CS1045" s="35"/>
      <c r="CT1045" s="35"/>
      <c r="CU1045" s="35"/>
      <c r="CV1045" s="35"/>
      <c r="CW1045" s="35"/>
      <c r="CX1045" s="35"/>
      <c r="CY1045" s="35"/>
      <c r="CZ1045" s="35"/>
      <c r="DA1045" s="35"/>
      <c r="DB1045" s="35"/>
      <c r="DC1045" s="35"/>
      <c r="DD1045" s="35"/>
      <c r="DE1045" s="35"/>
      <c r="DF1045" s="35"/>
      <c r="DG1045" s="35"/>
      <c r="DH1045" s="35"/>
      <c r="DI1045" s="35"/>
      <c r="DJ1045" s="35"/>
      <c r="DK1045" s="35"/>
      <c r="DL1045" s="35"/>
      <c r="DM1045" s="35"/>
      <c r="DN1045" s="35"/>
      <c r="DO1045" s="35"/>
      <c r="DP1045" s="35"/>
      <c r="DQ1045" s="35"/>
      <c r="DR1045" s="35"/>
      <c r="DS1045" s="35"/>
      <c r="DT1045" s="35"/>
      <c r="DU1045" s="35"/>
      <c r="DV1045" s="35"/>
      <c r="DW1045" s="35"/>
      <c r="DX1045" s="35"/>
      <c r="DY1045" s="35"/>
      <c r="DZ1045" s="35"/>
      <c r="EA1045" s="35"/>
      <c r="EB1045" s="35"/>
      <c r="EC1045" s="35"/>
      <c r="ED1045" s="35"/>
      <c r="EE1045" s="35"/>
      <c r="EF1045" s="35"/>
      <c r="EG1045" s="35"/>
      <c r="EH1045" s="35"/>
      <c r="EI1045" s="35"/>
      <c r="EJ1045" s="35"/>
      <c r="EK1045" s="35"/>
      <c r="EL1045" s="35"/>
      <c r="EM1045" s="35"/>
      <c r="EN1045" s="35"/>
      <c r="EO1045" s="35"/>
      <c r="EP1045" s="35"/>
      <c r="EQ1045" s="35"/>
      <c r="ER1045" s="35"/>
      <c r="ES1045" s="35"/>
      <c r="ET1045" s="35"/>
      <c r="EU1045" s="35"/>
      <c r="EV1045" s="35"/>
      <c r="EW1045" s="35"/>
      <c r="EX1045" s="35"/>
      <c r="EY1045" s="35"/>
      <c r="EZ1045" s="35"/>
      <c r="FA1045" s="35"/>
      <c r="FB1045" s="35"/>
      <c r="FC1045" s="35"/>
    </row>
    <row r="1046" spans="1:159" s="9" customFormat="1" ht="45" customHeight="1">
      <c r="A1046" s="80">
        <v>11318</v>
      </c>
      <c r="B1046" s="5" t="s">
        <v>3200</v>
      </c>
      <c r="C1046" s="5"/>
      <c r="D1046" s="5" t="s">
        <v>1668</v>
      </c>
      <c r="E1046" s="5"/>
      <c r="F1046" s="17"/>
      <c r="G1046" s="80"/>
      <c r="H1046" s="7"/>
      <c r="I1046" s="7" t="s">
        <v>1632</v>
      </c>
      <c r="J1046" s="7"/>
      <c r="K1046" s="90">
        <v>65000000</v>
      </c>
      <c r="L1046" s="41">
        <f>K1046*(1.04^28)</f>
        <v>194915715.7468475</v>
      </c>
      <c r="M1046" s="5" t="s">
        <v>3483</v>
      </c>
      <c r="N1046" s="80"/>
      <c r="O1046" s="5" t="s">
        <v>2498</v>
      </c>
      <c r="P1046" s="5" t="s">
        <v>386</v>
      </c>
      <c r="Q1046" s="5"/>
      <c r="R1046" s="5" t="s">
        <v>3312</v>
      </c>
      <c r="S1046" s="5"/>
      <c r="T1046" s="105"/>
      <c r="U1046" s="105" t="s">
        <v>3254</v>
      </c>
      <c r="V1046" s="35"/>
      <c r="W1046" s="35"/>
      <c r="X1046" s="35"/>
      <c r="Y1046" s="35"/>
      <c r="Z1046" s="35"/>
      <c r="AA1046" s="35"/>
      <c r="AB1046" s="35"/>
      <c r="AC1046" s="35"/>
      <c r="AD1046" s="35"/>
      <c r="AE1046" s="35"/>
      <c r="AF1046" s="35"/>
      <c r="AG1046" s="35"/>
      <c r="AH1046" s="35"/>
      <c r="AI1046" s="35"/>
      <c r="AJ1046" s="35"/>
      <c r="AK1046" s="35"/>
      <c r="AL1046" s="35"/>
      <c r="AM1046" s="35"/>
      <c r="AN1046" s="35"/>
      <c r="AO1046" s="35"/>
      <c r="AP1046" s="35"/>
      <c r="AQ1046" s="35"/>
      <c r="AR1046" s="35"/>
      <c r="AS1046" s="35"/>
      <c r="AT1046" s="35"/>
      <c r="AU1046" s="35"/>
      <c r="AV1046" s="35"/>
      <c r="AW1046" s="35"/>
      <c r="AX1046" s="35"/>
      <c r="AY1046" s="35"/>
      <c r="AZ1046" s="35"/>
      <c r="BA1046" s="35"/>
      <c r="BB1046" s="35"/>
      <c r="BC1046" s="35"/>
      <c r="BD1046" s="35"/>
      <c r="BE1046" s="35"/>
      <c r="BF1046" s="35"/>
      <c r="BG1046" s="35"/>
      <c r="BH1046" s="35"/>
      <c r="BI1046" s="35"/>
      <c r="BJ1046" s="35"/>
      <c r="BK1046" s="35"/>
      <c r="BL1046" s="35"/>
      <c r="BM1046" s="35"/>
      <c r="BN1046" s="35"/>
      <c r="BO1046" s="35"/>
      <c r="BP1046" s="35"/>
      <c r="BQ1046" s="35"/>
      <c r="BR1046" s="35"/>
      <c r="BS1046" s="35"/>
      <c r="BT1046" s="35"/>
      <c r="BU1046" s="35"/>
      <c r="BV1046" s="35"/>
      <c r="BW1046" s="35"/>
      <c r="BX1046" s="35"/>
      <c r="BY1046" s="35"/>
      <c r="BZ1046" s="35"/>
      <c r="CA1046" s="35"/>
      <c r="CB1046" s="35"/>
      <c r="CC1046" s="35"/>
      <c r="CD1046" s="35"/>
      <c r="CE1046" s="35"/>
      <c r="CF1046" s="35"/>
      <c r="CG1046" s="35"/>
      <c r="CH1046" s="35"/>
      <c r="CI1046" s="35"/>
      <c r="CJ1046" s="35"/>
      <c r="CK1046" s="35"/>
      <c r="CL1046" s="35"/>
      <c r="CM1046" s="35"/>
      <c r="CN1046" s="35"/>
      <c r="CO1046" s="35"/>
      <c r="CP1046" s="35"/>
      <c r="CQ1046" s="35"/>
      <c r="CR1046" s="35"/>
      <c r="CS1046" s="35"/>
      <c r="CT1046" s="35"/>
      <c r="CU1046" s="35"/>
      <c r="CV1046" s="35"/>
      <c r="CW1046" s="35"/>
      <c r="CX1046" s="35"/>
      <c r="CY1046" s="35"/>
      <c r="CZ1046" s="35"/>
      <c r="DA1046" s="35"/>
      <c r="DB1046" s="35"/>
      <c r="DC1046" s="35"/>
      <c r="DD1046" s="35"/>
      <c r="DE1046" s="35"/>
      <c r="DF1046" s="35"/>
      <c r="DG1046" s="35"/>
      <c r="DH1046" s="35"/>
      <c r="DI1046" s="35"/>
      <c r="DJ1046" s="35"/>
      <c r="DK1046" s="35"/>
      <c r="DL1046" s="35"/>
      <c r="DM1046" s="35"/>
      <c r="DN1046" s="35"/>
      <c r="DO1046" s="35"/>
      <c r="DP1046" s="35"/>
      <c r="DQ1046" s="35"/>
      <c r="DR1046" s="35"/>
      <c r="DS1046" s="35"/>
      <c r="DT1046" s="35"/>
      <c r="DU1046" s="35"/>
      <c r="DV1046" s="35"/>
      <c r="DW1046" s="35"/>
      <c r="DX1046" s="35"/>
      <c r="DY1046" s="35"/>
      <c r="DZ1046" s="35"/>
      <c r="EA1046" s="35"/>
      <c r="EB1046" s="35"/>
      <c r="EC1046" s="35"/>
      <c r="ED1046" s="35"/>
      <c r="EE1046" s="35"/>
      <c r="EF1046" s="35"/>
      <c r="EG1046" s="35"/>
      <c r="EH1046" s="35"/>
      <c r="EI1046" s="35"/>
      <c r="EJ1046" s="35"/>
      <c r="EK1046" s="35"/>
      <c r="EL1046" s="35"/>
      <c r="EM1046" s="35"/>
      <c r="EN1046" s="35"/>
      <c r="EO1046" s="35"/>
      <c r="EP1046" s="35"/>
      <c r="EQ1046" s="35"/>
      <c r="ER1046" s="35"/>
      <c r="ES1046" s="35"/>
      <c r="ET1046" s="35"/>
      <c r="EU1046" s="35"/>
      <c r="EV1046" s="35"/>
      <c r="EW1046" s="35"/>
      <c r="EX1046" s="35"/>
      <c r="EY1046" s="35"/>
      <c r="EZ1046" s="35"/>
      <c r="FA1046" s="35"/>
      <c r="FB1046" s="35"/>
      <c r="FC1046" s="35"/>
    </row>
    <row r="1047" spans="1:159" s="9" customFormat="1" ht="45" customHeight="1">
      <c r="A1047" s="80">
        <v>11319</v>
      </c>
      <c r="B1047" s="5" t="s">
        <v>3200</v>
      </c>
      <c r="C1047" s="5"/>
      <c r="D1047" s="5" t="s">
        <v>1633</v>
      </c>
      <c r="E1047" s="5"/>
      <c r="F1047" s="17"/>
      <c r="G1047" s="80"/>
      <c r="H1047" s="7"/>
      <c r="I1047" s="7" t="s">
        <v>1634</v>
      </c>
      <c r="J1047" s="7"/>
      <c r="K1047" s="90">
        <v>35000000</v>
      </c>
      <c r="L1047" s="41">
        <f>K1047*(1.04^28)</f>
        <v>104954616.17137943</v>
      </c>
      <c r="M1047" s="5" t="s">
        <v>3483</v>
      </c>
      <c r="N1047" s="80"/>
      <c r="O1047" s="5" t="s">
        <v>3195</v>
      </c>
      <c r="P1047" s="5" t="s">
        <v>386</v>
      </c>
      <c r="Q1047" s="5"/>
      <c r="R1047" s="5" t="s">
        <v>3312</v>
      </c>
      <c r="S1047" s="5"/>
      <c r="T1047" s="105"/>
      <c r="U1047" s="105"/>
      <c r="V1047" s="35"/>
      <c r="W1047" s="35"/>
      <c r="X1047" s="35"/>
      <c r="Y1047" s="35"/>
      <c r="Z1047" s="35"/>
      <c r="AA1047" s="35"/>
      <c r="AB1047" s="35"/>
      <c r="AC1047" s="35"/>
      <c r="AD1047" s="35"/>
      <c r="AE1047" s="35"/>
      <c r="AF1047" s="35"/>
      <c r="AG1047" s="35"/>
      <c r="AH1047" s="35"/>
      <c r="AI1047" s="35"/>
      <c r="AJ1047" s="35"/>
      <c r="AK1047" s="35"/>
      <c r="AL1047" s="35"/>
      <c r="AM1047" s="35"/>
      <c r="AN1047" s="35"/>
      <c r="AO1047" s="35"/>
      <c r="AP1047" s="35"/>
      <c r="AQ1047" s="35"/>
      <c r="AR1047" s="35"/>
      <c r="AS1047" s="35"/>
      <c r="AT1047" s="35"/>
      <c r="AU1047" s="35"/>
      <c r="AV1047" s="35"/>
      <c r="AW1047" s="35"/>
      <c r="AX1047" s="35"/>
      <c r="AY1047" s="35"/>
      <c r="AZ1047" s="35"/>
      <c r="BA1047" s="35"/>
      <c r="BB1047" s="35"/>
      <c r="BC1047" s="35"/>
      <c r="BD1047" s="35"/>
      <c r="BE1047" s="35"/>
      <c r="BF1047" s="35"/>
      <c r="BG1047" s="35"/>
      <c r="BH1047" s="35"/>
      <c r="BI1047" s="35"/>
      <c r="BJ1047" s="35"/>
      <c r="BK1047" s="35"/>
      <c r="BL1047" s="35"/>
      <c r="BM1047" s="35"/>
      <c r="BN1047" s="35"/>
      <c r="BO1047" s="35"/>
      <c r="BP1047" s="35"/>
      <c r="BQ1047" s="35"/>
      <c r="BR1047" s="35"/>
      <c r="BS1047" s="35"/>
      <c r="BT1047" s="35"/>
      <c r="BU1047" s="35"/>
      <c r="BV1047" s="35"/>
      <c r="BW1047" s="35"/>
      <c r="BX1047" s="35"/>
      <c r="BY1047" s="35"/>
      <c r="BZ1047" s="35"/>
      <c r="CA1047" s="35"/>
      <c r="CB1047" s="35"/>
      <c r="CC1047" s="35"/>
      <c r="CD1047" s="35"/>
      <c r="CE1047" s="35"/>
      <c r="CF1047" s="35"/>
      <c r="CG1047" s="35"/>
      <c r="CH1047" s="35"/>
      <c r="CI1047" s="35"/>
      <c r="CJ1047" s="35"/>
      <c r="CK1047" s="35"/>
      <c r="CL1047" s="35"/>
      <c r="CM1047" s="35"/>
      <c r="CN1047" s="35"/>
      <c r="CO1047" s="35"/>
      <c r="CP1047" s="35"/>
      <c r="CQ1047" s="35"/>
      <c r="CR1047" s="35"/>
      <c r="CS1047" s="35"/>
      <c r="CT1047" s="35"/>
      <c r="CU1047" s="35"/>
      <c r="CV1047" s="35"/>
      <c r="CW1047" s="35"/>
      <c r="CX1047" s="35"/>
      <c r="CY1047" s="35"/>
      <c r="CZ1047" s="35"/>
      <c r="DA1047" s="35"/>
      <c r="DB1047" s="35"/>
      <c r="DC1047" s="35"/>
      <c r="DD1047" s="35"/>
      <c r="DE1047" s="35"/>
      <c r="DF1047" s="35"/>
      <c r="DG1047" s="35"/>
      <c r="DH1047" s="35"/>
      <c r="DI1047" s="35"/>
      <c r="DJ1047" s="35"/>
      <c r="DK1047" s="35"/>
      <c r="DL1047" s="35"/>
      <c r="DM1047" s="35"/>
      <c r="DN1047" s="35"/>
      <c r="DO1047" s="35"/>
      <c r="DP1047" s="35"/>
      <c r="DQ1047" s="35"/>
      <c r="DR1047" s="35"/>
      <c r="DS1047" s="35"/>
      <c r="DT1047" s="35"/>
      <c r="DU1047" s="35"/>
      <c r="DV1047" s="35"/>
      <c r="DW1047" s="35"/>
      <c r="DX1047" s="35"/>
      <c r="DY1047" s="35"/>
      <c r="DZ1047" s="35"/>
      <c r="EA1047" s="35"/>
      <c r="EB1047" s="35"/>
      <c r="EC1047" s="35"/>
      <c r="ED1047" s="35"/>
      <c r="EE1047" s="35"/>
      <c r="EF1047" s="35"/>
      <c r="EG1047" s="35"/>
      <c r="EH1047" s="35"/>
      <c r="EI1047" s="35"/>
      <c r="EJ1047" s="35"/>
      <c r="EK1047" s="35"/>
      <c r="EL1047" s="35"/>
      <c r="EM1047" s="35"/>
      <c r="EN1047" s="35"/>
      <c r="EO1047" s="35"/>
      <c r="EP1047" s="35"/>
      <c r="EQ1047" s="35"/>
      <c r="ER1047" s="35"/>
      <c r="ES1047" s="35"/>
      <c r="ET1047" s="35"/>
      <c r="EU1047" s="35"/>
      <c r="EV1047" s="35"/>
      <c r="EW1047" s="35"/>
      <c r="EX1047" s="35"/>
      <c r="EY1047" s="35"/>
      <c r="EZ1047" s="35"/>
      <c r="FA1047" s="35"/>
      <c r="FB1047" s="35"/>
      <c r="FC1047" s="35"/>
    </row>
    <row r="1048" spans="1:159" s="9" customFormat="1" ht="45" customHeight="1">
      <c r="A1048" s="80">
        <v>11320</v>
      </c>
      <c r="B1048" s="5" t="s">
        <v>3200</v>
      </c>
      <c r="C1048" s="5"/>
      <c r="D1048" s="5" t="s">
        <v>1635</v>
      </c>
      <c r="E1048" s="5" t="s">
        <v>1636</v>
      </c>
      <c r="F1048" s="5" t="s">
        <v>1636</v>
      </c>
      <c r="G1048" s="80"/>
      <c r="H1048" s="7"/>
      <c r="I1048" s="7" t="s">
        <v>1637</v>
      </c>
      <c r="J1048" s="7"/>
      <c r="K1048" s="90">
        <v>7570723</v>
      </c>
      <c r="L1048" s="41">
        <f>K1048*(1.04^10)</f>
        <v>11206519.453449864</v>
      </c>
      <c r="M1048" s="5" t="s">
        <v>3481</v>
      </c>
      <c r="N1048" s="80"/>
      <c r="O1048" s="5" t="s">
        <v>3276</v>
      </c>
      <c r="P1048" s="5" t="s">
        <v>386</v>
      </c>
      <c r="Q1048" s="5"/>
      <c r="R1048" s="5" t="s">
        <v>3347</v>
      </c>
      <c r="S1048" s="5"/>
      <c r="T1048" s="105"/>
      <c r="U1048" s="105"/>
      <c r="V1048" s="35"/>
      <c r="W1048" s="35"/>
      <c r="X1048" s="35"/>
      <c r="Y1048" s="35"/>
      <c r="Z1048" s="35"/>
      <c r="AA1048" s="35"/>
      <c r="AB1048" s="35"/>
      <c r="AC1048" s="35"/>
      <c r="AD1048" s="35"/>
      <c r="AE1048" s="35"/>
      <c r="AF1048" s="35"/>
      <c r="AG1048" s="35"/>
      <c r="AH1048" s="35"/>
      <c r="AI1048" s="35"/>
      <c r="AJ1048" s="35"/>
      <c r="AK1048" s="35"/>
      <c r="AL1048" s="35"/>
      <c r="AM1048" s="35"/>
      <c r="AN1048" s="35"/>
      <c r="AO1048" s="35"/>
      <c r="AP1048" s="35"/>
      <c r="AQ1048" s="35"/>
      <c r="AR1048" s="35"/>
      <c r="AS1048" s="35"/>
      <c r="AT1048" s="35"/>
      <c r="AU1048" s="35"/>
      <c r="AV1048" s="35"/>
      <c r="AW1048" s="35"/>
      <c r="AX1048" s="35"/>
      <c r="AY1048" s="35"/>
      <c r="AZ1048" s="35"/>
      <c r="BA1048" s="35"/>
      <c r="BB1048" s="35"/>
      <c r="BC1048" s="35"/>
      <c r="BD1048" s="35"/>
      <c r="BE1048" s="35"/>
      <c r="BF1048" s="35"/>
      <c r="BG1048" s="35"/>
      <c r="BH1048" s="35"/>
      <c r="BI1048" s="35"/>
      <c r="BJ1048" s="35"/>
      <c r="BK1048" s="35"/>
      <c r="BL1048" s="35"/>
      <c r="BM1048" s="35"/>
      <c r="BN1048" s="35"/>
      <c r="BO1048" s="35"/>
      <c r="BP1048" s="35"/>
      <c r="BQ1048" s="35"/>
      <c r="BR1048" s="35"/>
      <c r="BS1048" s="35"/>
      <c r="BT1048" s="35"/>
      <c r="BU1048" s="35"/>
      <c r="BV1048" s="35"/>
      <c r="BW1048" s="35"/>
      <c r="BX1048" s="35"/>
      <c r="BY1048" s="35"/>
      <c r="BZ1048" s="35"/>
      <c r="CA1048" s="35"/>
      <c r="CB1048" s="35"/>
      <c r="CC1048" s="35"/>
      <c r="CD1048" s="35"/>
      <c r="CE1048" s="35"/>
      <c r="CF1048" s="35"/>
      <c r="CG1048" s="35"/>
      <c r="CH1048" s="35"/>
      <c r="CI1048" s="35"/>
      <c r="CJ1048" s="35"/>
      <c r="CK1048" s="35"/>
      <c r="CL1048" s="35"/>
      <c r="CM1048" s="35"/>
      <c r="CN1048" s="35"/>
      <c r="CO1048" s="35"/>
      <c r="CP1048" s="35"/>
      <c r="CQ1048" s="35"/>
      <c r="CR1048" s="35"/>
      <c r="CS1048" s="35"/>
      <c r="CT1048" s="35"/>
      <c r="CU1048" s="35"/>
      <c r="CV1048" s="35"/>
      <c r="CW1048" s="35"/>
      <c r="CX1048" s="35"/>
      <c r="CY1048" s="35"/>
      <c r="CZ1048" s="35"/>
      <c r="DA1048" s="35"/>
      <c r="DB1048" s="35"/>
      <c r="DC1048" s="35"/>
      <c r="DD1048" s="35"/>
      <c r="DE1048" s="35"/>
      <c r="DF1048" s="35"/>
      <c r="DG1048" s="35"/>
      <c r="DH1048" s="35"/>
      <c r="DI1048" s="35"/>
      <c r="DJ1048" s="35"/>
      <c r="DK1048" s="35"/>
      <c r="DL1048" s="35"/>
      <c r="DM1048" s="35"/>
      <c r="DN1048" s="35"/>
      <c r="DO1048" s="35"/>
      <c r="DP1048" s="35"/>
      <c r="DQ1048" s="35"/>
      <c r="DR1048" s="35"/>
      <c r="DS1048" s="35"/>
      <c r="DT1048" s="35"/>
      <c r="DU1048" s="35"/>
      <c r="DV1048" s="35"/>
      <c r="DW1048" s="35"/>
      <c r="DX1048" s="35"/>
      <c r="DY1048" s="35"/>
      <c r="DZ1048" s="35"/>
      <c r="EA1048" s="35"/>
      <c r="EB1048" s="35"/>
      <c r="EC1048" s="35"/>
      <c r="ED1048" s="35"/>
      <c r="EE1048" s="35"/>
      <c r="EF1048" s="35"/>
      <c r="EG1048" s="35"/>
      <c r="EH1048" s="35"/>
      <c r="EI1048" s="35"/>
      <c r="EJ1048" s="35"/>
      <c r="EK1048" s="35"/>
      <c r="EL1048" s="35"/>
      <c r="EM1048" s="35"/>
      <c r="EN1048" s="35"/>
      <c r="EO1048" s="35"/>
      <c r="EP1048" s="35"/>
      <c r="EQ1048" s="35"/>
      <c r="ER1048" s="35"/>
      <c r="ES1048" s="35"/>
      <c r="ET1048" s="35"/>
      <c r="EU1048" s="35"/>
      <c r="EV1048" s="35"/>
      <c r="EW1048" s="35"/>
      <c r="EX1048" s="35"/>
      <c r="EY1048" s="35"/>
      <c r="EZ1048" s="35"/>
      <c r="FA1048" s="35"/>
      <c r="FB1048" s="35"/>
      <c r="FC1048" s="35"/>
    </row>
    <row r="1049" spans="1:159" s="9" customFormat="1" ht="45" customHeight="1">
      <c r="A1049" s="80">
        <v>11322</v>
      </c>
      <c r="B1049" s="5" t="s">
        <v>3200</v>
      </c>
      <c r="C1049" s="5"/>
      <c r="D1049" s="5" t="s">
        <v>1638</v>
      </c>
      <c r="E1049" s="5" t="s">
        <v>1639</v>
      </c>
      <c r="F1049" s="5" t="s">
        <v>1640</v>
      </c>
      <c r="G1049" s="80"/>
      <c r="H1049" s="7"/>
      <c r="I1049" s="7" t="s">
        <v>1641</v>
      </c>
      <c r="J1049" s="7"/>
      <c r="K1049" s="90">
        <v>7900000</v>
      </c>
      <c r="L1049" s="41">
        <f>K1049*(1.04^10)</f>
        <v>11693929.850854922</v>
      </c>
      <c r="M1049" s="5" t="s">
        <v>3481</v>
      </c>
      <c r="N1049" s="80"/>
      <c r="O1049" s="5" t="s">
        <v>369</v>
      </c>
      <c r="P1049" s="5" t="s">
        <v>385</v>
      </c>
      <c r="Q1049" s="5"/>
      <c r="R1049" s="5" t="s">
        <v>3258</v>
      </c>
      <c r="S1049" s="5"/>
      <c r="T1049" s="105"/>
      <c r="U1049" s="105"/>
      <c r="V1049" s="35"/>
      <c r="W1049" s="35"/>
      <c r="X1049" s="35"/>
      <c r="Y1049" s="35"/>
      <c r="Z1049" s="35"/>
      <c r="AA1049" s="35"/>
      <c r="AB1049" s="35"/>
      <c r="AC1049" s="35"/>
      <c r="AD1049" s="35"/>
      <c r="AE1049" s="35"/>
      <c r="AF1049" s="35"/>
      <c r="AG1049" s="35"/>
      <c r="AH1049" s="35"/>
      <c r="AI1049" s="35"/>
      <c r="AJ1049" s="35"/>
      <c r="AK1049" s="35"/>
      <c r="AL1049" s="35"/>
      <c r="AM1049" s="35"/>
      <c r="AN1049" s="35"/>
      <c r="AO1049" s="35"/>
      <c r="AP1049" s="35"/>
      <c r="AQ1049" s="35"/>
      <c r="AR1049" s="35"/>
      <c r="AS1049" s="35"/>
      <c r="AT1049" s="35"/>
      <c r="AU1049" s="35"/>
      <c r="AV1049" s="35"/>
      <c r="AW1049" s="35"/>
      <c r="AX1049" s="35"/>
      <c r="AY1049" s="35"/>
      <c r="AZ1049" s="35"/>
      <c r="BA1049" s="35"/>
      <c r="BB1049" s="35"/>
      <c r="BC1049" s="35"/>
      <c r="BD1049" s="35"/>
      <c r="BE1049" s="35"/>
      <c r="BF1049" s="35"/>
      <c r="BG1049" s="35"/>
      <c r="BH1049" s="35"/>
      <c r="BI1049" s="35"/>
      <c r="BJ1049" s="35"/>
      <c r="BK1049" s="35"/>
      <c r="BL1049" s="35"/>
      <c r="BM1049" s="35"/>
      <c r="BN1049" s="35"/>
      <c r="BO1049" s="35"/>
      <c r="BP1049" s="35"/>
      <c r="BQ1049" s="35"/>
      <c r="BR1049" s="35"/>
      <c r="BS1049" s="35"/>
      <c r="BT1049" s="35"/>
      <c r="BU1049" s="35"/>
      <c r="BV1049" s="35"/>
      <c r="BW1049" s="35"/>
      <c r="BX1049" s="35"/>
      <c r="BY1049" s="35"/>
      <c r="BZ1049" s="35"/>
      <c r="CA1049" s="35"/>
      <c r="CB1049" s="35"/>
      <c r="CC1049" s="35"/>
      <c r="CD1049" s="35"/>
      <c r="CE1049" s="35"/>
      <c r="CF1049" s="35"/>
      <c r="CG1049" s="35"/>
      <c r="CH1049" s="35"/>
      <c r="CI1049" s="35"/>
      <c r="CJ1049" s="35"/>
      <c r="CK1049" s="35"/>
      <c r="CL1049" s="35"/>
      <c r="CM1049" s="35"/>
      <c r="CN1049" s="35"/>
      <c r="CO1049" s="35"/>
      <c r="CP1049" s="35"/>
      <c r="CQ1049" s="35"/>
      <c r="CR1049" s="35"/>
      <c r="CS1049" s="35"/>
      <c r="CT1049" s="35"/>
      <c r="CU1049" s="35"/>
      <c r="CV1049" s="35"/>
      <c r="CW1049" s="35"/>
      <c r="CX1049" s="35"/>
      <c r="CY1049" s="35"/>
      <c r="CZ1049" s="35"/>
      <c r="DA1049" s="35"/>
      <c r="DB1049" s="35"/>
      <c r="DC1049" s="35"/>
      <c r="DD1049" s="35"/>
      <c r="DE1049" s="35"/>
      <c r="DF1049" s="35"/>
      <c r="DG1049" s="35"/>
      <c r="DH1049" s="35"/>
      <c r="DI1049" s="35"/>
      <c r="DJ1049" s="35"/>
      <c r="DK1049" s="35"/>
      <c r="DL1049" s="35"/>
      <c r="DM1049" s="35"/>
      <c r="DN1049" s="35"/>
      <c r="DO1049" s="35"/>
      <c r="DP1049" s="35"/>
      <c r="DQ1049" s="35"/>
      <c r="DR1049" s="35"/>
      <c r="DS1049" s="35"/>
      <c r="DT1049" s="35"/>
      <c r="DU1049" s="35"/>
      <c r="DV1049" s="35"/>
      <c r="DW1049" s="35"/>
      <c r="DX1049" s="35"/>
      <c r="DY1049" s="35"/>
      <c r="DZ1049" s="35"/>
      <c r="EA1049" s="35"/>
      <c r="EB1049" s="35"/>
      <c r="EC1049" s="35"/>
      <c r="ED1049" s="35"/>
      <c r="EE1049" s="35"/>
      <c r="EF1049" s="35"/>
      <c r="EG1049" s="35"/>
      <c r="EH1049" s="35"/>
      <c r="EI1049" s="35"/>
      <c r="EJ1049" s="35"/>
      <c r="EK1049" s="35"/>
      <c r="EL1049" s="35"/>
      <c r="EM1049" s="35"/>
      <c r="EN1049" s="35"/>
      <c r="EO1049" s="35"/>
      <c r="EP1049" s="35"/>
      <c r="EQ1049" s="35"/>
      <c r="ER1049" s="35"/>
      <c r="ES1049" s="35"/>
      <c r="ET1049" s="35"/>
      <c r="EU1049" s="35"/>
      <c r="EV1049" s="35"/>
      <c r="EW1049" s="35"/>
      <c r="EX1049" s="35"/>
      <c r="EY1049" s="35"/>
      <c r="EZ1049" s="35"/>
      <c r="FA1049" s="35"/>
      <c r="FB1049" s="35"/>
      <c r="FC1049" s="35"/>
    </row>
    <row r="1050" spans="1:159" s="9" customFormat="1" ht="45" customHeight="1">
      <c r="A1050" s="80">
        <v>11323</v>
      </c>
      <c r="B1050" s="5" t="s">
        <v>3200</v>
      </c>
      <c r="C1050" s="5"/>
      <c r="D1050" s="5" t="s">
        <v>1642</v>
      </c>
      <c r="E1050" s="5" t="s">
        <v>1643</v>
      </c>
      <c r="F1050" s="5" t="s">
        <v>1644</v>
      </c>
      <c r="G1050" s="80"/>
      <c r="H1050" s="7"/>
      <c r="I1050" s="7" t="s">
        <v>1607</v>
      </c>
      <c r="J1050" s="7"/>
      <c r="K1050" s="90">
        <v>7700000</v>
      </c>
      <c r="L1050" s="41">
        <f>K1050*(1.04^10)</f>
        <v>11397880.993871253</v>
      </c>
      <c r="M1050" s="5" t="s">
        <v>3481</v>
      </c>
      <c r="N1050" s="80"/>
      <c r="O1050" s="5" t="s">
        <v>2498</v>
      </c>
      <c r="P1050" s="5" t="s">
        <v>385</v>
      </c>
      <c r="Q1050" s="5"/>
      <c r="R1050" s="5" t="s">
        <v>3258</v>
      </c>
      <c r="S1050" s="5"/>
      <c r="T1050" s="105"/>
      <c r="U1050" s="105"/>
      <c r="V1050" s="8"/>
      <c r="W1050" s="8"/>
      <c r="X1050" s="35"/>
      <c r="Y1050" s="35"/>
      <c r="Z1050" s="35"/>
      <c r="AA1050" s="35"/>
      <c r="AB1050" s="35"/>
      <c r="AC1050" s="35"/>
      <c r="AD1050" s="35"/>
      <c r="AE1050" s="35"/>
      <c r="AF1050" s="35"/>
      <c r="AG1050" s="35"/>
      <c r="AH1050" s="35"/>
      <c r="AI1050" s="35"/>
      <c r="AJ1050" s="35"/>
      <c r="AK1050" s="35"/>
      <c r="AL1050" s="35"/>
      <c r="AM1050" s="35"/>
      <c r="AN1050" s="35"/>
      <c r="AO1050" s="35"/>
      <c r="AP1050" s="35"/>
      <c r="AQ1050" s="35"/>
      <c r="AR1050" s="35"/>
      <c r="AS1050" s="35"/>
      <c r="AT1050" s="35"/>
      <c r="AU1050" s="35"/>
      <c r="AV1050" s="35"/>
      <c r="AW1050" s="35"/>
      <c r="AX1050" s="35"/>
      <c r="AY1050" s="35"/>
      <c r="AZ1050" s="35"/>
      <c r="BA1050" s="35"/>
      <c r="BB1050" s="35"/>
      <c r="BC1050" s="35"/>
      <c r="BD1050" s="35"/>
      <c r="BE1050" s="35"/>
      <c r="BF1050" s="35"/>
      <c r="BG1050" s="35"/>
      <c r="BH1050" s="35"/>
      <c r="BI1050" s="35"/>
      <c r="BJ1050" s="35"/>
      <c r="BK1050" s="35"/>
      <c r="BL1050" s="35"/>
      <c r="BM1050" s="35"/>
      <c r="BN1050" s="35"/>
      <c r="BO1050" s="35"/>
      <c r="BP1050" s="35"/>
      <c r="BQ1050" s="35"/>
      <c r="BR1050" s="35"/>
      <c r="BS1050" s="35"/>
      <c r="BT1050" s="35"/>
      <c r="BU1050" s="35"/>
      <c r="BV1050" s="35"/>
      <c r="BW1050" s="35"/>
      <c r="BX1050" s="35"/>
      <c r="BY1050" s="35"/>
      <c r="BZ1050" s="35"/>
      <c r="CA1050" s="35"/>
      <c r="CB1050" s="35"/>
      <c r="CC1050" s="35"/>
      <c r="CD1050" s="35"/>
      <c r="CE1050" s="35"/>
      <c r="CF1050" s="35"/>
      <c r="CG1050" s="35"/>
      <c r="CH1050" s="35"/>
      <c r="CI1050" s="35"/>
      <c r="CJ1050" s="35"/>
      <c r="CK1050" s="35"/>
      <c r="CL1050" s="35"/>
      <c r="CM1050" s="35"/>
      <c r="CN1050" s="35"/>
      <c r="CO1050" s="35"/>
      <c r="CP1050" s="35"/>
      <c r="CQ1050" s="35"/>
      <c r="CR1050" s="35"/>
      <c r="CS1050" s="35"/>
      <c r="CT1050" s="35"/>
      <c r="CU1050" s="35"/>
      <c r="CV1050" s="35"/>
      <c r="CW1050" s="35"/>
      <c r="CX1050" s="35"/>
      <c r="CY1050" s="35"/>
      <c r="CZ1050" s="35"/>
      <c r="DA1050" s="35"/>
      <c r="DB1050" s="35"/>
      <c r="DC1050" s="35"/>
      <c r="DD1050" s="35"/>
      <c r="DE1050" s="35"/>
      <c r="DF1050" s="35"/>
      <c r="DG1050" s="35"/>
      <c r="DH1050" s="35"/>
      <c r="DI1050" s="35"/>
      <c r="DJ1050" s="35"/>
      <c r="DK1050" s="35"/>
      <c r="DL1050" s="35"/>
      <c r="DM1050" s="35"/>
      <c r="DN1050" s="35"/>
      <c r="DO1050" s="35"/>
      <c r="DP1050" s="35"/>
      <c r="DQ1050" s="35"/>
      <c r="DR1050" s="35"/>
      <c r="DS1050" s="35"/>
      <c r="DT1050" s="35"/>
      <c r="DU1050" s="35"/>
      <c r="DV1050" s="35"/>
      <c r="DW1050" s="35"/>
      <c r="DX1050" s="35"/>
      <c r="DY1050" s="35"/>
      <c r="DZ1050" s="35"/>
      <c r="EA1050" s="35"/>
      <c r="EB1050" s="35"/>
      <c r="EC1050" s="35"/>
      <c r="ED1050" s="35"/>
      <c r="EE1050" s="35"/>
      <c r="EF1050" s="35"/>
      <c r="EG1050" s="35"/>
      <c r="EH1050" s="35"/>
      <c r="EI1050" s="35"/>
      <c r="EJ1050" s="35"/>
      <c r="EK1050" s="35"/>
      <c r="EL1050" s="35"/>
      <c r="EM1050" s="35"/>
      <c r="EN1050" s="35"/>
      <c r="EO1050" s="35"/>
      <c r="EP1050" s="35"/>
      <c r="EQ1050" s="35"/>
      <c r="ER1050" s="35"/>
      <c r="ES1050" s="35"/>
      <c r="ET1050" s="35"/>
      <c r="EU1050" s="35"/>
      <c r="EV1050" s="35"/>
      <c r="EW1050" s="35"/>
      <c r="EX1050" s="35"/>
      <c r="EY1050" s="35"/>
      <c r="EZ1050" s="35"/>
      <c r="FA1050" s="35"/>
      <c r="FB1050" s="35"/>
      <c r="FC1050" s="35"/>
    </row>
    <row r="1051" spans="1:159" s="9" customFormat="1" ht="125.25" customHeight="1">
      <c r="A1051" s="80">
        <v>11324</v>
      </c>
      <c r="B1051" s="5" t="s">
        <v>3200</v>
      </c>
      <c r="C1051" s="5" t="s">
        <v>3229</v>
      </c>
      <c r="D1051" s="5" t="s">
        <v>1608</v>
      </c>
      <c r="E1051" s="5" t="s">
        <v>2162</v>
      </c>
      <c r="F1051" s="17" t="s">
        <v>2502</v>
      </c>
      <c r="G1051" s="80"/>
      <c r="H1051" s="7"/>
      <c r="I1051" s="7" t="s">
        <v>1609</v>
      </c>
      <c r="J1051" s="7"/>
      <c r="K1051" s="90">
        <v>32000000</v>
      </c>
      <c r="L1051" s="41">
        <f>K1051*(1.04^10)</f>
        <v>47367817.11738703</v>
      </c>
      <c r="M1051" s="5" t="s">
        <v>3481</v>
      </c>
      <c r="N1051" s="80"/>
      <c r="O1051" s="5" t="s">
        <v>3195</v>
      </c>
      <c r="P1051" s="5" t="s">
        <v>385</v>
      </c>
      <c r="Q1051" s="5"/>
      <c r="R1051" s="5" t="s">
        <v>3314</v>
      </c>
      <c r="S1051" s="5"/>
      <c r="T1051" s="105"/>
      <c r="U1051" s="105"/>
      <c r="V1051" s="8"/>
      <c r="W1051" s="8"/>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c r="AT1051" s="8"/>
      <c r="AU1051" s="8"/>
      <c r="AV1051" s="8"/>
      <c r="AW1051" s="8"/>
      <c r="AX1051" s="8"/>
      <c r="AY1051" s="8"/>
      <c r="AZ1051" s="8"/>
      <c r="BA1051" s="8"/>
      <c r="BB1051" s="8"/>
      <c r="BC1051" s="8"/>
      <c r="BD1051" s="8"/>
      <c r="BE1051" s="8"/>
      <c r="BF1051" s="8"/>
      <c r="BG1051" s="8"/>
      <c r="BH1051" s="8"/>
      <c r="BI1051" s="8"/>
      <c r="BJ1051" s="8"/>
      <c r="BK1051" s="8"/>
      <c r="BL1051" s="8"/>
      <c r="BM1051" s="8"/>
      <c r="BN1051" s="8"/>
      <c r="BO1051" s="8"/>
      <c r="BP1051" s="8"/>
      <c r="BQ1051" s="8"/>
      <c r="BR1051" s="8"/>
      <c r="BS1051" s="8"/>
      <c r="BT1051" s="8"/>
      <c r="BU1051" s="8"/>
      <c r="BV1051" s="8"/>
      <c r="BW1051" s="8"/>
      <c r="BX1051" s="8"/>
      <c r="BY1051" s="8"/>
      <c r="BZ1051" s="8"/>
      <c r="CA1051" s="8"/>
      <c r="CB1051" s="8"/>
      <c r="CC1051" s="8"/>
      <c r="CD1051" s="8"/>
      <c r="CE1051" s="8"/>
      <c r="CF1051" s="8"/>
      <c r="CG1051" s="8"/>
      <c r="CH1051" s="8"/>
      <c r="CI1051" s="8"/>
      <c r="CJ1051" s="8"/>
      <c r="CK1051" s="8"/>
      <c r="CL1051" s="8"/>
      <c r="CM1051" s="8"/>
      <c r="CN1051" s="8"/>
      <c r="CO1051" s="8"/>
      <c r="CP1051" s="8"/>
      <c r="CQ1051" s="8"/>
      <c r="CR1051" s="8"/>
      <c r="CS1051" s="8"/>
      <c r="CT1051" s="8"/>
      <c r="CU1051" s="8"/>
      <c r="CV1051" s="8"/>
      <c r="CW1051" s="8"/>
      <c r="CX1051" s="8"/>
      <c r="CY1051" s="8"/>
      <c r="CZ1051" s="8"/>
      <c r="DA1051" s="8"/>
      <c r="DB1051" s="8"/>
      <c r="DC1051" s="8"/>
      <c r="DD1051" s="8"/>
      <c r="DE1051" s="8"/>
      <c r="DF1051" s="8"/>
      <c r="DG1051" s="8"/>
      <c r="DH1051" s="8"/>
      <c r="DI1051" s="8"/>
      <c r="DJ1051" s="8"/>
      <c r="DK1051" s="8"/>
      <c r="DL1051" s="8"/>
      <c r="DM1051" s="8"/>
      <c r="DN1051" s="8"/>
      <c r="DO1051" s="8"/>
      <c r="DP1051" s="8"/>
      <c r="DQ1051" s="8"/>
      <c r="DR1051" s="8"/>
      <c r="DS1051" s="8"/>
      <c r="DT1051" s="8"/>
      <c r="DU1051" s="8"/>
      <c r="DV1051" s="8"/>
      <c r="DW1051" s="8"/>
      <c r="DX1051" s="8"/>
      <c r="DY1051" s="8"/>
      <c r="DZ1051" s="8"/>
      <c r="EA1051" s="8"/>
      <c r="EB1051" s="8"/>
      <c r="EC1051" s="8"/>
      <c r="ED1051" s="8"/>
      <c r="EE1051" s="8"/>
      <c r="EF1051" s="8"/>
      <c r="EG1051" s="8"/>
      <c r="EH1051" s="8"/>
      <c r="EI1051" s="8"/>
      <c r="EJ1051" s="8"/>
      <c r="EK1051" s="8"/>
      <c r="EL1051" s="8"/>
      <c r="EM1051" s="8"/>
      <c r="EN1051" s="8"/>
      <c r="EO1051" s="8"/>
      <c r="EP1051" s="8"/>
      <c r="EQ1051" s="8"/>
      <c r="ER1051" s="8"/>
      <c r="ES1051" s="8"/>
      <c r="ET1051" s="8"/>
      <c r="EU1051" s="8"/>
      <c r="EV1051" s="8"/>
      <c r="EW1051" s="8"/>
      <c r="EX1051" s="8"/>
      <c r="EY1051" s="8"/>
      <c r="EZ1051" s="8"/>
      <c r="FA1051" s="8"/>
      <c r="FB1051" s="8"/>
      <c r="FC1051" s="8"/>
    </row>
    <row r="1052" spans="1:159" s="9" customFormat="1" ht="102" customHeight="1">
      <c r="A1052" s="80">
        <v>11325</v>
      </c>
      <c r="B1052" s="5" t="s">
        <v>1610</v>
      </c>
      <c r="C1052" s="5"/>
      <c r="D1052" s="5" t="s">
        <v>1611</v>
      </c>
      <c r="E1052" s="5"/>
      <c r="F1052" s="17"/>
      <c r="G1052" s="80"/>
      <c r="H1052" s="7"/>
      <c r="I1052" s="7"/>
      <c r="J1052" s="7"/>
      <c r="K1052" s="90">
        <v>1000000</v>
      </c>
      <c r="L1052" s="41">
        <f>K1052*(1.04^28)</f>
        <v>2998703.3191822693</v>
      </c>
      <c r="M1052" s="5" t="s">
        <v>3483</v>
      </c>
      <c r="N1052" s="80"/>
      <c r="O1052" s="5" t="s">
        <v>298</v>
      </c>
      <c r="P1052" s="5" t="s">
        <v>386</v>
      </c>
      <c r="Q1052" s="5"/>
      <c r="R1052" s="5" t="s">
        <v>3348</v>
      </c>
      <c r="S1052" s="5"/>
      <c r="T1052" s="105"/>
      <c r="U1052" s="105"/>
      <c r="V1052" s="5"/>
      <c r="W1052" s="5"/>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c r="AT1052" s="8"/>
      <c r="AU1052" s="8"/>
      <c r="AV1052" s="8"/>
      <c r="AW1052" s="8"/>
      <c r="AX1052" s="8"/>
      <c r="AY1052" s="8"/>
      <c r="AZ1052" s="8"/>
      <c r="BA1052" s="8"/>
      <c r="BB1052" s="8"/>
      <c r="BC1052" s="8"/>
      <c r="BD1052" s="8"/>
      <c r="BE1052" s="8"/>
      <c r="BF1052" s="8"/>
      <c r="BG1052" s="8"/>
      <c r="BH1052" s="8"/>
      <c r="BI1052" s="8"/>
      <c r="BJ1052" s="8"/>
      <c r="BK1052" s="8"/>
      <c r="BL1052" s="8"/>
      <c r="BM1052" s="8"/>
      <c r="BN1052" s="8"/>
      <c r="BO1052" s="8"/>
      <c r="BP1052" s="8"/>
      <c r="BQ1052" s="8"/>
      <c r="BR1052" s="8"/>
      <c r="BS1052" s="8"/>
      <c r="BT1052" s="8"/>
      <c r="BU1052" s="8"/>
      <c r="BV1052" s="8"/>
      <c r="BW1052" s="8"/>
      <c r="BX1052" s="8"/>
      <c r="BY1052" s="8"/>
      <c r="BZ1052" s="8"/>
      <c r="CA1052" s="8"/>
      <c r="CB1052" s="8"/>
      <c r="CC1052" s="8"/>
      <c r="CD1052" s="8"/>
      <c r="CE1052" s="8"/>
      <c r="CF1052" s="8"/>
      <c r="CG1052" s="8"/>
      <c r="CH1052" s="8"/>
      <c r="CI1052" s="8"/>
      <c r="CJ1052" s="8"/>
      <c r="CK1052" s="8"/>
      <c r="CL1052" s="8"/>
      <c r="CM1052" s="8"/>
      <c r="CN1052" s="8"/>
      <c r="CO1052" s="8"/>
      <c r="CP1052" s="8"/>
      <c r="CQ1052" s="8"/>
      <c r="CR1052" s="8"/>
      <c r="CS1052" s="8"/>
      <c r="CT1052" s="8"/>
      <c r="CU1052" s="8"/>
      <c r="CV1052" s="8"/>
      <c r="CW1052" s="8"/>
      <c r="CX1052" s="8"/>
      <c r="CY1052" s="8"/>
      <c r="CZ1052" s="8"/>
      <c r="DA1052" s="8"/>
      <c r="DB1052" s="8"/>
      <c r="DC1052" s="8"/>
      <c r="DD1052" s="8"/>
      <c r="DE1052" s="8"/>
      <c r="DF1052" s="8"/>
      <c r="DG1052" s="8"/>
      <c r="DH1052" s="8"/>
      <c r="DI1052" s="8"/>
      <c r="DJ1052" s="8"/>
      <c r="DK1052" s="8"/>
      <c r="DL1052" s="8"/>
      <c r="DM1052" s="8"/>
      <c r="DN1052" s="8"/>
      <c r="DO1052" s="8"/>
      <c r="DP1052" s="8"/>
      <c r="DQ1052" s="8"/>
      <c r="DR1052" s="8"/>
      <c r="DS1052" s="8"/>
      <c r="DT1052" s="8"/>
      <c r="DU1052" s="8"/>
      <c r="DV1052" s="8"/>
      <c r="DW1052" s="8"/>
      <c r="DX1052" s="8"/>
      <c r="DY1052" s="8"/>
      <c r="DZ1052" s="8"/>
      <c r="EA1052" s="8"/>
      <c r="EB1052" s="8"/>
      <c r="EC1052" s="8"/>
      <c r="ED1052" s="8"/>
      <c r="EE1052" s="8"/>
      <c r="EF1052" s="8"/>
      <c r="EG1052" s="8"/>
      <c r="EH1052" s="8"/>
      <c r="EI1052" s="8"/>
      <c r="EJ1052" s="8"/>
      <c r="EK1052" s="8"/>
      <c r="EL1052" s="8"/>
      <c r="EM1052" s="8"/>
      <c r="EN1052" s="8"/>
      <c r="EO1052" s="8"/>
      <c r="EP1052" s="8"/>
      <c r="EQ1052" s="8"/>
      <c r="ER1052" s="8"/>
      <c r="ES1052" s="8"/>
      <c r="ET1052" s="8"/>
      <c r="EU1052" s="8"/>
      <c r="EV1052" s="8"/>
      <c r="EW1052" s="8"/>
      <c r="EX1052" s="8"/>
      <c r="EY1052" s="8"/>
      <c r="EZ1052" s="8"/>
      <c r="FA1052" s="8"/>
      <c r="FB1052" s="8"/>
      <c r="FC1052" s="8"/>
    </row>
    <row r="1053" spans="1:23" s="5" customFormat="1" ht="45" customHeight="1">
      <c r="A1053" s="80">
        <v>11326</v>
      </c>
      <c r="B1053" s="5" t="s">
        <v>1610</v>
      </c>
      <c r="C1053" s="5" t="s">
        <v>3229</v>
      </c>
      <c r="D1053" s="5" t="s">
        <v>1612</v>
      </c>
      <c r="E1053" s="5" t="s">
        <v>1613</v>
      </c>
      <c r="F1053" s="17"/>
      <c r="G1053" s="80" t="s">
        <v>3170</v>
      </c>
      <c r="H1053" s="7"/>
      <c r="I1053" s="7" t="s">
        <v>1614</v>
      </c>
      <c r="J1053" s="7"/>
      <c r="K1053" s="90">
        <v>250000</v>
      </c>
      <c r="L1053" s="41">
        <f>K1053*(1.04^28)</f>
        <v>749675.8297955673</v>
      </c>
      <c r="M1053" s="5" t="s">
        <v>3483</v>
      </c>
      <c r="N1053" s="80"/>
      <c r="O1053" s="5" t="s">
        <v>298</v>
      </c>
      <c r="P1053" s="5" t="s">
        <v>385</v>
      </c>
      <c r="R1053" s="5" t="s">
        <v>3314</v>
      </c>
      <c r="T1053" s="105" t="s">
        <v>3254</v>
      </c>
      <c r="U1053" s="105" t="s">
        <v>3254</v>
      </c>
      <c r="V1053" s="35"/>
      <c r="W1053" s="35"/>
    </row>
    <row r="1054" spans="1:163" s="5" customFormat="1" ht="25.5" customHeight="1">
      <c r="A1054" s="42">
        <v>11327</v>
      </c>
      <c r="B1054" s="55" t="s">
        <v>3228</v>
      </c>
      <c r="C1054" s="55"/>
      <c r="D1054" s="5" t="s">
        <v>2858</v>
      </c>
      <c r="G1054" s="7"/>
      <c r="H1054" s="7" t="s">
        <v>260</v>
      </c>
      <c r="I1054" s="10" t="s">
        <v>258</v>
      </c>
      <c r="J1054" s="10"/>
      <c r="K1054" s="41">
        <v>600000</v>
      </c>
      <c r="L1054" s="41">
        <f>K1054*(1.04^18)</f>
        <v>1215489.9092271198</v>
      </c>
      <c r="M1054" s="5" t="s">
        <v>1531</v>
      </c>
      <c r="O1054" s="5" t="s">
        <v>298</v>
      </c>
      <c r="P1054" s="5" t="s">
        <v>385</v>
      </c>
      <c r="R1054" s="5" t="s">
        <v>292</v>
      </c>
      <c r="T1054" s="105"/>
      <c r="U1054" s="105" t="s">
        <v>3254</v>
      </c>
      <c r="V1054" s="61"/>
      <c r="W1054" s="61"/>
      <c r="X1054" s="71"/>
      <c r="Y1054" s="71"/>
      <c r="Z1054" s="71"/>
      <c r="AA1054" s="71"/>
      <c r="AB1054" s="71"/>
      <c r="AC1054" s="71"/>
      <c r="AD1054" s="71"/>
      <c r="AE1054" s="71"/>
      <c r="AF1054" s="71"/>
      <c r="AG1054" s="71"/>
      <c r="AH1054" s="71"/>
      <c r="AI1054" s="71"/>
      <c r="AJ1054" s="71"/>
      <c r="AK1054" s="71"/>
      <c r="AL1054" s="71"/>
      <c r="AM1054" s="71"/>
      <c r="AN1054" s="71"/>
      <c r="AO1054" s="71"/>
      <c r="AP1054" s="71"/>
      <c r="AQ1054" s="71"/>
      <c r="AR1054" s="71"/>
      <c r="AS1054" s="71"/>
      <c r="AT1054" s="71"/>
      <c r="AU1054" s="71"/>
      <c r="AV1054" s="71"/>
      <c r="AW1054" s="71"/>
      <c r="AX1054" s="71"/>
      <c r="AY1054" s="71"/>
      <c r="AZ1054" s="71"/>
      <c r="BA1054" s="71"/>
      <c r="BB1054" s="71"/>
      <c r="BC1054" s="71"/>
      <c r="BD1054" s="71"/>
      <c r="BE1054" s="71"/>
      <c r="BF1054" s="71"/>
      <c r="BG1054" s="71"/>
      <c r="BH1054" s="71"/>
      <c r="BI1054" s="71"/>
      <c r="BJ1054" s="71"/>
      <c r="BK1054" s="71"/>
      <c r="BL1054" s="71"/>
      <c r="BM1054" s="71"/>
      <c r="BN1054" s="71"/>
      <c r="BO1054" s="71"/>
      <c r="BP1054" s="71"/>
      <c r="BQ1054" s="71"/>
      <c r="BR1054" s="71"/>
      <c r="BS1054" s="71"/>
      <c r="BT1054" s="71"/>
      <c r="BU1054" s="71"/>
      <c r="BV1054" s="71"/>
      <c r="BW1054" s="71"/>
      <c r="BX1054" s="71"/>
      <c r="BY1054" s="71"/>
      <c r="BZ1054" s="71"/>
      <c r="CA1054" s="71"/>
      <c r="CB1054" s="71"/>
      <c r="CC1054" s="71"/>
      <c r="CD1054" s="71"/>
      <c r="CE1054" s="71"/>
      <c r="CF1054" s="71"/>
      <c r="CG1054" s="71"/>
      <c r="CH1054" s="71"/>
      <c r="CI1054" s="71"/>
      <c r="CJ1054" s="71"/>
      <c r="CK1054" s="71"/>
      <c r="CL1054" s="71"/>
      <c r="CM1054" s="71"/>
      <c r="CN1054" s="71"/>
      <c r="CO1054" s="71"/>
      <c r="CP1054" s="71"/>
      <c r="CQ1054" s="71"/>
      <c r="CR1054" s="71"/>
      <c r="CS1054" s="71"/>
      <c r="CT1054" s="71"/>
      <c r="CU1054" s="71"/>
      <c r="CV1054" s="71"/>
      <c r="CW1054" s="71"/>
      <c r="CX1054" s="71"/>
      <c r="CY1054" s="71"/>
      <c r="CZ1054" s="71"/>
      <c r="DA1054" s="71"/>
      <c r="DB1054" s="71"/>
      <c r="DC1054" s="71"/>
      <c r="DD1054" s="71"/>
      <c r="DE1054" s="71"/>
      <c r="DF1054" s="71"/>
      <c r="DG1054" s="71"/>
      <c r="DH1054" s="71"/>
      <c r="DI1054" s="71"/>
      <c r="DJ1054" s="71"/>
      <c r="DK1054" s="71"/>
      <c r="DL1054" s="71"/>
      <c r="DM1054" s="71"/>
      <c r="DN1054" s="71"/>
      <c r="DO1054" s="71"/>
      <c r="DP1054" s="71"/>
      <c r="DQ1054" s="71"/>
      <c r="DR1054" s="71"/>
      <c r="DS1054" s="71"/>
      <c r="DT1054" s="71"/>
      <c r="DU1054" s="71"/>
      <c r="DV1054" s="71"/>
      <c r="DW1054" s="71"/>
      <c r="DX1054" s="71"/>
      <c r="DY1054" s="71"/>
      <c r="DZ1054" s="71"/>
      <c r="EA1054" s="71"/>
      <c r="EB1054" s="71"/>
      <c r="EC1054" s="71"/>
      <c r="ED1054" s="71"/>
      <c r="EE1054" s="71"/>
      <c r="EF1054" s="71"/>
      <c r="EG1054" s="71"/>
      <c r="EH1054" s="71"/>
      <c r="EI1054" s="71"/>
      <c r="EJ1054" s="71"/>
      <c r="EK1054" s="71"/>
      <c r="EL1054" s="71"/>
      <c r="EM1054" s="71"/>
      <c r="EN1054" s="71"/>
      <c r="EO1054" s="71"/>
      <c r="EP1054" s="71"/>
      <c r="EQ1054" s="71"/>
      <c r="ER1054" s="71"/>
      <c r="ES1054" s="71"/>
      <c r="ET1054" s="71"/>
      <c r="EU1054" s="71"/>
      <c r="EV1054" s="71"/>
      <c r="EW1054" s="71"/>
      <c r="EX1054" s="71"/>
      <c r="EY1054" s="71"/>
      <c r="EZ1054" s="71"/>
      <c r="FA1054" s="71"/>
      <c r="FB1054" s="71"/>
      <c r="FC1054" s="71"/>
      <c r="FD1054" s="71"/>
      <c r="FE1054" s="56"/>
      <c r="FF1054" s="56"/>
      <c r="FG1054" s="9"/>
    </row>
    <row r="1055" spans="1:163" ht="45" customHeight="1">
      <c r="A1055" s="80">
        <v>11328</v>
      </c>
      <c r="B1055" s="5" t="s">
        <v>3228</v>
      </c>
      <c r="C1055" s="5"/>
      <c r="D1055" s="5" t="s">
        <v>261</v>
      </c>
      <c r="E1055" s="5"/>
      <c r="F1055" s="5"/>
      <c r="G1055" s="5"/>
      <c r="H1055" s="5" t="s">
        <v>262</v>
      </c>
      <c r="I1055" s="5" t="s">
        <v>258</v>
      </c>
      <c r="J1055" s="5"/>
      <c r="K1055" s="41">
        <v>3000000</v>
      </c>
      <c r="L1055" s="41">
        <f>K1055*(1.04^18)</f>
        <v>6077449.546135599</v>
      </c>
      <c r="M1055" s="5" t="s">
        <v>1531</v>
      </c>
      <c r="N1055" s="5"/>
      <c r="O1055" s="5" t="s">
        <v>229</v>
      </c>
      <c r="P1055" s="5" t="s">
        <v>385</v>
      </c>
      <c r="Q1055" s="5"/>
      <c r="R1055" s="5" t="s">
        <v>3312</v>
      </c>
      <c r="S1055" s="5"/>
      <c r="T1055" s="105"/>
      <c r="U1055" s="105"/>
      <c r="V1055" s="5"/>
      <c r="W1055" s="5"/>
      <c r="X1055" s="5"/>
      <c r="Y1055" s="5"/>
      <c r="Z1055" s="5"/>
      <c r="AA1055" s="5"/>
      <c r="AB1055" s="5"/>
      <c r="AC1055" s="5"/>
      <c r="AD1055" s="5"/>
      <c r="AE1055" s="5"/>
      <c r="AF1055" s="5"/>
      <c r="AG1055" s="5"/>
      <c r="AH1055" s="5"/>
      <c r="AI1055" s="5"/>
      <c r="AJ1055" s="5"/>
      <c r="AK1055" s="5"/>
      <c r="AL1055" s="5"/>
      <c r="AM1055" s="5"/>
      <c r="AN1055" s="5"/>
      <c r="AO1055" s="5"/>
      <c r="AP1055" s="5"/>
      <c r="AQ1055" s="5"/>
      <c r="AR1055" s="5"/>
      <c r="AS1055" s="5"/>
      <c r="AT1055" s="5"/>
      <c r="AU1055" s="5"/>
      <c r="AV1055" s="5"/>
      <c r="AW1055" s="5"/>
      <c r="AX1055" s="5"/>
      <c r="AY1055" s="5"/>
      <c r="AZ1055" s="5"/>
      <c r="BA1055" s="5"/>
      <c r="BB1055" s="5"/>
      <c r="BC1055" s="5"/>
      <c r="BD1055" s="5"/>
      <c r="BE1055" s="5"/>
      <c r="BF1055" s="5"/>
      <c r="BG1055" s="5"/>
      <c r="BH1055" s="5"/>
      <c r="BI1055" s="5"/>
      <c r="BJ1055" s="5"/>
      <c r="BK1055" s="5"/>
      <c r="BL1055" s="5"/>
      <c r="BM1055" s="5"/>
      <c r="BN1055" s="5"/>
      <c r="BO1055" s="5"/>
      <c r="BP1055" s="5"/>
      <c r="BQ1055" s="5"/>
      <c r="BR1055" s="5"/>
      <c r="BS1055" s="5"/>
      <c r="BT1055" s="5"/>
      <c r="BU1055" s="5"/>
      <c r="BV1055" s="5"/>
      <c r="BW1055" s="5"/>
      <c r="BX1055" s="5"/>
      <c r="BY1055" s="5"/>
      <c r="BZ1055" s="5"/>
      <c r="CA1055" s="5"/>
      <c r="CB1055" s="5"/>
      <c r="CC1055" s="5"/>
      <c r="CD1055" s="5"/>
      <c r="CE1055" s="5"/>
      <c r="CF1055" s="5"/>
      <c r="CG1055" s="5"/>
      <c r="CH1055" s="5"/>
      <c r="CI1055" s="5"/>
      <c r="CJ1055" s="5"/>
      <c r="CK1055" s="5"/>
      <c r="CL1055" s="5"/>
      <c r="CM1055" s="5"/>
      <c r="CN1055" s="5"/>
      <c r="CO1055" s="5"/>
      <c r="CP1055" s="5"/>
      <c r="CQ1055" s="5"/>
      <c r="CR1055" s="5"/>
      <c r="CS1055" s="5"/>
      <c r="CT1055" s="5"/>
      <c r="CU1055" s="5"/>
      <c r="CV1055" s="5"/>
      <c r="CW1055" s="5"/>
      <c r="CX1055" s="5"/>
      <c r="CY1055" s="5"/>
      <c r="CZ1055" s="5"/>
      <c r="DA1055" s="5"/>
      <c r="DB1055" s="5"/>
      <c r="DC1055" s="5"/>
      <c r="DD1055" s="5"/>
      <c r="DE1055" s="5"/>
      <c r="DF1055" s="5"/>
      <c r="DG1055" s="5"/>
      <c r="DH1055" s="5"/>
      <c r="DI1055" s="5"/>
      <c r="DJ1055" s="5"/>
      <c r="DK1055" s="5"/>
      <c r="DL1055" s="5"/>
      <c r="DM1055" s="5"/>
      <c r="DN1055" s="5"/>
      <c r="DO1055" s="5"/>
      <c r="DP1055" s="5"/>
      <c r="DQ1055" s="5"/>
      <c r="DR1055" s="5"/>
      <c r="DS1055" s="5"/>
      <c r="DT1055" s="5"/>
      <c r="DU1055" s="5"/>
      <c r="DV1055" s="5"/>
      <c r="DW1055" s="5"/>
      <c r="DX1055" s="5"/>
      <c r="DY1055" s="5"/>
      <c r="DZ1055" s="5"/>
      <c r="EA1055" s="5"/>
      <c r="EB1055" s="5"/>
      <c r="EC1055" s="5"/>
      <c r="ED1055" s="5"/>
      <c r="EE1055" s="5"/>
      <c r="EF1055" s="5"/>
      <c r="EG1055" s="5"/>
      <c r="EH1055" s="5"/>
      <c r="EI1055" s="5"/>
      <c r="EJ1055" s="5"/>
      <c r="EK1055" s="5"/>
      <c r="EL1055" s="5"/>
      <c r="EM1055" s="5"/>
      <c r="EN1055" s="5"/>
      <c r="EO1055" s="5"/>
      <c r="EP1055" s="5"/>
      <c r="EQ1055" s="5"/>
      <c r="ER1055" s="5"/>
      <c r="ES1055" s="5"/>
      <c r="ET1055" s="5"/>
      <c r="EU1055" s="5"/>
      <c r="EV1055" s="5"/>
      <c r="EW1055" s="5"/>
      <c r="EX1055" s="5"/>
      <c r="EY1055" s="5"/>
      <c r="EZ1055" s="5"/>
      <c r="FA1055" s="5"/>
      <c r="FB1055" s="5"/>
      <c r="FC1055" s="5"/>
      <c r="FD1055" s="5"/>
      <c r="FE1055" s="5"/>
      <c r="FF1055" s="5"/>
      <c r="FG1055" s="5"/>
    </row>
    <row r="1056" spans="1:163" ht="45" customHeight="1">
      <c r="A1056" s="80">
        <v>11329</v>
      </c>
      <c r="B1056" s="5" t="s">
        <v>2288</v>
      </c>
      <c r="C1056" s="5"/>
      <c r="D1056" s="6" t="s">
        <v>1528</v>
      </c>
      <c r="E1056" s="5" t="s">
        <v>3285</v>
      </c>
      <c r="F1056" s="5" t="s">
        <v>3285</v>
      </c>
      <c r="G1056" s="5" t="s">
        <v>3285</v>
      </c>
      <c r="H1056" s="7" t="s">
        <v>1529</v>
      </c>
      <c r="I1056" s="7" t="s">
        <v>1530</v>
      </c>
      <c r="J1056" s="7"/>
      <c r="K1056" s="41">
        <v>10000000</v>
      </c>
      <c r="L1056" s="41">
        <f>K1056*(1.04^18)</f>
        <v>20258165.15378533</v>
      </c>
      <c r="M1056" s="5" t="s">
        <v>1531</v>
      </c>
      <c r="N1056" s="8"/>
      <c r="O1056" s="5" t="s">
        <v>3348</v>
      </c>
      <c r="P1056" s="5" t="s">
        <v>386</v>
      </c>
      <c r="Q1056" s="5"/>
      <c r="R1056" s="5" t="s">
        <v>291</v>
      </c>
      <c r="S1056" s="5"/>
      <c r="T1056" s="105"/>
      <c r="U1056" s="105" t="s">
        <v>3254</v>
      </c>
      <c r="V1056" s="58"/>
      <c r="W1056" s="58"/>
      <c r="X1056" s="5"/>
      <c r="Y1056" s="5"/>
      <c r="Z1056" s="5"/>
      <c r="AA1056" s="5"/>
      <c r="AB1056" s="5"/>
      <c r="AC1056" s="5"/>
      <c r="AD1056" s="5"/>
      <c r="AE1056" s="5"/>
      <c r="AF1056" s="5"/>
      <c r="AG1056" s="5"/>
      <c r="AH1056" s="5"/>
      <c r="AI1056" s="5"/>
      <c r="AJ1056" s="5"/>
      <c r="AK1056" s="5"/>
      <c r="AL1056" s="5"/>
      <c r="AM1056" s="5"/>
      <c r="AN1056" s="5"/>
      <c r="AO1056" s="5"/>
      <c r="AP1056" s="5"/>
      <c r="AQ1056" s="5"/>
      <c r="AR1056" s="5"/>
      <c r="AS1056" s="5"/>
      <c r="AT1056" s="5"/>
      <c r="AU1056" s="5"/>
      <c r="AV1056" s="5"/>
      <c r="AW1056" s="5"/>
      <c r="AX1056" s="5"/>
      <c r="AY1056" s="5"/>
      <c r="AZ1056" s="5"/>
      <c r="BA1056" s="5"/>
      <c r="BB1056" s="5"/>
      <c r="BC1056" s="5"/>
      <c r="BD1056" s="5"/>
      <c r="BE1056" s="5"/>
      <c r="BF1056" s="5"/>
      <c r="BG1056" s="5"/>
      <c r="BH1056" s="5"/>
      <c r="BI1056" s="5"/>
      <c r="BJ1056" s="5"/>
      <c r="BK1056" s="5"/>
      <c r="BL1056" s="5"/>
      <c r="BM1056" s="5"/>
      <c r="BN1056" s="5"/>
      <c r="BO1056" s="5"/>
      <c r="BP1056" s="5"/>
      <c r="BQ1056" s="5"/>
      <c r="BR1056" s="5"/>
      <c r="BS1056" s="5"/>
      <c r="BT1056" s="5"/>
      <c r="BU1056" s="5"/>
      <c r="BV1056" s="5"/>
      <c r="BW1056" s="5"/>
      <c r="BX1056" s="5"/>
      <c r="BY1056" s="5"/>
      <c r="BZ1056" s="5"/>
      <c r="CA1056" s="5"/>
      <c r="CB1056" s="5"/>
      <c r="CC1056" s="5"/>
      <c r="CD1056" s="5"/>
      <c r="CE1056" s="5"/>
      <c r="CF1056" s="5"/>
      <c r="CG1056" s="5"/>
      <c r="CH1056" s="5"/>
      <c r="CI1056" s="5"/>
      <c r="CJ1056" s="5"/>
      <c r="CK1056" s="5"/>
      <c r="CL1056" s="5"/>
      <c r="CM1056" s="5"/>
      <c r="CN1056" s="5"/>
      <c r="CO1056" s="5"/>
      <c r="CP1056" s="5"/>
      <c r="CQ1056" s="5"/>
      <c r="CR1056" s="5"/>
      <c r="CS1056" s="5"/>
      <c r="CT1056" s="5"/>
      <c r="CU1056" s="5"/>
      <c r="CV1056" s="5"/>
      <c r="CW1056" s="5"/>
      <c r="CX1056" s="5"/>
      <c r="CY1056" s="5"/>
      <c r="CZ1056" s="5"/>
      <c r="DA1056" s="5"/>
      <c r="DB1056" s="5"/>
      <c r="DC1056" s="5"/>
      <c r="DD1056" s="5"/>
      <c r="DE1056" s="5"/>
      <c r="DF1056" s="5"/>
      <c r="DG1056" s="5"/>
      <c r="DH1056" s="5"/>
      <c r="DI1056" s="5"/>
      <c r="DJ1056" s="5"/>
      <c r="DK1056" s="5"/>
      <c r="DL1056" s="5"/>
      <c r="DM1056" s="5"/>
      <c r="DN1056" s="5"/>
      <c r="DO1056" s="5"/>
      <c r="DP1056" s="5"/>
      <c r="DQ1056" s="5"/>
      <c r="DR1056" s="5"/>
      <c r="DS1056" s="5"/>
      <c r="DT1056" s="5"/>
      <c r="DU1056" s="5"/>
      <c r="DV1056" s="5"/>
      <c r="DW1056" s="5"/>
      <c r="DX1056" s="5"/>
      <c r="DY1056" s="5"/>
      <c r="DZ1056" s="5"/>
      <c r="EA1056" s="5"/>
      <c r="EB1056" s="5"/>
      <c r="EC1056" s="5"/>
      <c r="ED1056" s="5"/>
      <c r="EE1056" s="5"/>
      <c r="EF1056" s="5"/>
      <c r="EG1056" s="5"/>
      <c r="EH1056" s="5"/>
      <c r="EI1056" s="5"/>
      <c r="EJ1056" s="5"/>
      <c r="EK1056" s="5"/>
      <c r="EL1056" s="5"/>
      <c r="EM1056" s="5"/>
      <c r="EN1056" s="5"/>
      <c r="EO1056" s="5"/>
      <c r="EP1056" s="5"/>
      <c r="EQ1056" s="5"/>
      <c r="ER1056" s="5"/>
      <c r="ES1056" s="5"/>
      <c r="ET1056" s="5"/>
      <c r="EU1056" s="5"/>
      <c r="EV1056" s="5"/>
      <c r="EW1056" s="5"/>
      <c r="EX1056" s="5"/>
      <c r="EY1056" s="5"/>
      <c r="EZ1056" s="5"/>
      <c r="FA1056" s="5"/>
      <c r="FB1056" s="5"/>
      <c r="FC1056" s="5"/>
      <c r="FD1056" s="5"/>
      <c r="FE1056" s="5"/>
      <c r="FF1056" s="5"/>
      <c r="FG1056" s="5"/>
    </row>
    <row r="1057" spans="1:163" ht="45" customHeight="1">
      <c r="A1057" s="80">
        <v>11330</v>
      </c>
      <c r="B1057" s="5" t="s">
        <v>2288</v>
      </c>
      <c r="C1057" s="5"/>
      <c r="D1057" s="6" t="s">
        <v>1532</v>
      </c>
      <c r="E1057" s="5" t="s">
        <v>3285</v>
      </c>
      <c r="F1057" s="5" t="s">
        <v>3285</v>
      </c>
      <c r="G1057" s="5" t="s">
        <v>3285</v>
      </c>
      <c r="H1057" s="7" t="s">
        <v>1529</v>
      </c>
      <c r="I1057" s="7"/>
      <c r="J1057" s="7"/>
      <c r="K1057" s="41">
        <v>1000000</v>
      </c>
      <c r="L1057" s="41">
        <f>K1057*(1.04^10)</f>
        <v>1480244.2849183446</v>
      </c>
      <c r="M1057" s="5" t="s">
        <v>3481</v>
      </c>
      <c r="N1057" s="8"/>
      <c r="O1057" s="5" t="s">
        <v>3348</v>
      </c>
      <c r="P1057" s="5" t="s">
        <v>386</v>
      </c>
      <c r="Q1057" s="5"/>
      <c r="R1057" s="5" t="s">
        <v>291</v>
      </c>
      <c r="S1057" s="5"/>
      <c r="T1057" s="105"/>
      <c r="U1057" s="105"/>
      <c r="V1057" s="5"/>
      <c r="W1057" s="5"/>
      <c r="X1057" s="58"/>
      <c r="Y1057" s="58"/>
      <c r="Z1057" s="58"/>
      <c r="AA1057" s="58"/>
      <c r="AB1057" s="58"/>
      <c r="AC1057" s="58"/>
      <c r="AD1057" s="58"/>
      <c r="AE1057" s="58"/>
      <c r="AF1057" s="58"/>
      <c r="AG1057" s="58"/>
      <c r="AH1057" s="58"/>
      <c r="AI1057" s="58"/>
      <c r="AJ1057" s="58"/>
      <c r="AK1057" s="58"/>
      <c r="AL1057" s="58"/>
      <c r="AM1057" s="58"/>
      <c r="AN1057" s="58"/>
      <c r="AO1057" s="58"/>
      <c r="AP1057" s="58"/>
      <c r="AQ1057" s="58"/>
      <c r="AR1057" s="58"/>
      <c r="AS1057" s="58"/>
      <c r="AT1057" s="58"/>
      <c r="AU1057" s="58"/>
      <c r="AV1057" s="58"/>
      <c r="AW1057" s="58"/>
      <c r="AX1057" s="58"/>
      <c r="AY1057" s="58"/>
      <c r="AZ1057" s="58"/>
      <c r="BA1057" s="58"/>
      <c r="BB1057" s="58"/>
      <c r="BC1057" s="58"/>
      <c r="BD1057" s="58"/>
      <c r="BE1057" s="58"/>
      <c r="BF1057" s="58"/>
      <c r="BG1057" s="58"/>
      <c r="BH1057" s="58"/>
      <c r="BI1057" s="58"/>
      <c r="BJ1057" s="58"/>
      <c r="BK1057" s="58"/>
      <c r="BL1057" s="58"/>
      <c r="BM1057" s="58"/>
      <c r="BN1057" s="58"/>
      <c r="BO1057" s="58"/>
      <c r="BP1057" s="58"/>
      <c r="BQ1057" s="58"/>
      <c r="BR1057" s="58"/>
      <c r="BS1057" s="58"/>
      <c r="BT1057" s="58"/>
      <c r="BU1057" s="58"/>
      <c r="BV1057" s="58"/>
      <c r="BW1057" s="58"/>
      <c r="BX1057" s="58"/>
      <c r="BY1057" s="58"/>
      <c r="BZ1057" s="58"/>
      <c r="CA1057" s="58"/>
      <c r="CB1057" s="58"/>
      <c r="CC1057" s="58"/>
      <c r="CD1057" s="58"/>
      <c r="CE1057" s="58"/>
      <c r="CF1057" s="58"/>
      <c r="CG1057" s="58"/>
      <c r="CH1057" s="58"/>
      <c r="CI1057" s="58"/>
      <c r="CJ1057" s="58"/>
      <c r="CK1057" s="58"/>
      <c r="CL1057" s="58"/>
      <c r="CM1057" s="58"/>
      <c r="CN1057" s="58"/>
      <c r="CO1057" s="58"/>
      <c r="CP1057" s="58"/>
      <c r="CQ1057" s="58"/>
      <c r="CR1057" s="58"/>
      <c r="CS1057" s="58"/>
      <c r="CT1057" s="58"/>
      <c r="CU1057" s="58"/>
      <c r="CV1057" s="58"/>
      <c r="CW1057" s="58"/>
      <c r="CX1057" s="58"/>
      <c r="CY1057" s="58"/>
      <c r="CZ1057" s="58"/>
      <c r="DA1057" s="58"/>
      <c r="DB1057" s="58"/>
      <c r="DC1057" s="58"/>
      <c r="DD1057" s="58"/>
      <c r="DE1057" s="58"/>
      <c r="DF1057" s="58"/>
      <c r="DG1057" s="58"/>
      <c r="DH1057" s="58"/>
      <c r="DI1057" s="58"/>
      <c r="DJ1057" s="58"/>
      <c r="DK1057" s="58"/>
      <c r="DL1057" s="58"/>
      <c r="DM1057" s="58"/>
      <c r="DN1057" s="58"/>
      <c r="DO1057" s="58"/>
      <c r="DP1057" s="58"/>
      <c r="DQ1057" s="58"/>
      <c r="DR1057" s="58"/>
      <c r="DS1057" s="58"/>
      <c r="DT1057" s="58"/>
      <c r="DU1057" s="58"/>
      <c r="DV1057" s="58"/>
      <c r="DW1057" s="58"/>
      <c r="DX1057" s="58"/>
      <c r="DY1057" s="58"/>
      <c r="DZ1057" s="58"/>
      <c r="EA1057" s="58"/>
      <c r="EB1057" s="58"/>
      <c r="EC1057" s="58"/>
      <c r="ED1057" s="58"/>
      <c r="EE1057" s="58"/>
      <c r="EF1057" s="58"/>
      <c r="EG1057" s="58"/>
      <c r="EH1057" s="58"/>
      <c r="EI1057" s="58"/>
      <c r="EJ1057" s="58"/>
      <c r="EK1057" s="58"/>
      <c r="EL1057" s="58"/>
      <c r="EM1057" s="58"/>
      <c r="EN1057" s="58"/>
      <c r="EO1057" s="58"/>
      <c r="EP1057" s="58"/>
      <c r="EQ1057" s="58"/>
      <c r="ER1057" s="58"/>
      <c r="ES1057" s="58"/>
      <c r="ET1057" s="58"/>
      <c r="EU1057" s="58"/>
      <c r="EV1057" s="58"/>
      <c r="EW1057" s="58"/>
      <c r="EX1057" s="58"/>
      <c r="EY1057" s="58"/>
      <c r="EZ1057" s="58"/>
      <c r="FA1057" s="58"/>
      <c r="FB1057" s="58"/>
      <c r="FC1057" s="58"/>
      <c r="FD1057" s="58"/>
      <c r="FE1057" s="58"/>
      <c r="FF1057" s="58"/>
      <c r="FG1057" s="58"/>
    </row>
    <row r="1058" spans="1:163" ht="45" customHeight="1">
      <c r="A1058" s="80">
        <v>11331</v>
      </c>
      <c r="B1058" s="5" t="s">
        <v>2288</v>
      </c>
      <c r="C1058" s="5"/>
      <c r="D1058" s="6" t="s">
        <v>1533</v>
      </c>
      <c r="E1058" s="5" t="s">
        <v>3285</v>
      </c>
      <c r="F1058" s="5" t="s">
        <v>3285</v>
      </c>
      <c r="G1058" s="5" t="s">
        <v>3285</v>
      </c>
      <c r="H1058" s="7" t="s">
        <v>1534</v>
      </c>
      <c r="I1058" s="7" t="s">
        <v>1554</v>
      </c>
      <c r="J1058" s="7"/>
      <c r="K1058" s="41">
        <v>16000000</v>
      </c>
      <c r="L1058" s="41">
        <f>K1058*(1.04^10)</f>
        <v>23683908.558693513</v>
      </c>
      <c r="M1058" s="10" t="s">
        <v>3481</v>
      </c>
      <c r="N1058" s="9"/>
      <c r="O1058" s="5" t="s">
        <v>3348</v>
      </c>
      <c r="P1058" s="5" t="s">
        <v>385</v>
      </c>
      <c r="Q1058" s="5"/>
      <c r="R1058" s="5" t="s">
        <v>3312</v>
      </c>
      <c r="S1058" s="5"/>
      <c r="T1058" s="105"/>
      <c r="U1058" s="105"/>
      <c r="V1058" s="5"/>
      <c r="W1058" s="5"/>
      <c r="X1058" s="5"/>
      <c r="Y1058" s="5"/>
      <c r="Z1058" s="5"/>
      <c r="AA1058" s="5"/>
      <c r="AB1058" s="5"/>
      <c r="AC1058" s="5"/>
      <c r="AD1058" s="5"/>
      <c r="AE1058" s="5"/>
      <c r="AF1058" s="5"/>
      <c r="AG1058" s="5"/>
      <c r="AH1058" s="5"/>
      <c r="AI1058" s="5"/>
      <c r="AJ1058" s="5"/>
      <c r="AK1058" s="5"/>
      <c r="AL1058" s="5"/>
      <c r="AM1058" s="5"/>
      <c r="AN1058" s="5"/>
      <c r="AO1058" s="5"/>
      <c r="AP1058" s="5"/>
      <c r="AQ1058" s="5"/>
      <c r="AR1058" s="5"/>
      <c r="AS1058" s="5"/>
      <c r="AT1058" s="5"/>
      <c r="AU1058" s="5"/>
      <c r="AV1058" s="5"/>
      <c r="AW1058" s="5"/>
      <c r="AX1058" s="5"/>
      <c r="AY1058" s="5"/>
      <c r="AZ1058" s="5"/>
      <c r="BA1058" s="5"/>
      <c r="BB1058" s="5"/>
      <c r="BC1058" s="5"/>
      <c r="BD1058" s="5"/>
      <c r="BE1058" s="5"/>
      <c r="BF1058" s="5"/>
      <c r="BG1058" s="5"/>
      <c r="BH1058" s="5"/>
      <c r="BI1058" s="5"/>
      <c r="BJ1058" s="5"/>
      <c r="BK1058" s="5"/>
      <c r="BL1058" s="5"/>
      <c r="BM1058" s="5"/>
      <c r="BN1058" s="5"/>
      <c r="BO1058" s="5"/>
      <c r="BP1058" s="5"/>
      <c r="BQ1058" s="5"/>
      <c r="BR1058" s="5"/>
      <c r="BS1058" s="5"/>
      <c r="BT1058" s="5"/>
      <c r="BU1058" s="5"/>
      <c r="BV1058" s="5"/>
      <c r="BW1058" s="5"/>
      <c r="BX1058" s="5"/>
      <c r="BY1058" s="5"/>
      <c r="BZ1058" s="5"/>
      <c r="CA1058" s="5"/>
      <c r="CB1058" s="5"/>
      <c r="CC1058" s="5"/>
      <c r="CD1058" s="5"/>
      <c r="CE1058" s="5"/>
      <c r="CF1058" s="5"/>
      <c r="CG1058" s="5"/>
      <c r="CH1058" s="5"/>
      <c r="CI1058" s="5"/>
      <c r="CJ1058" s="5"/>
      <c r="CK1058" s="5"/>
      <c r="CL1058" s="5"/>
      <c r="CM1058" s="5"/>
      <c r="CN1058" s="5"/>
      <c r="CO1058" s="5"/>
      <c r="CP1058" s="5"/>
      <c r="CQ1058" s="5"/>
      <c r="CR1058" s="5"/>
      <c r="CS1058" s="5"/>
      <c r="CT1058" s="5"/>
      <c r="CU1058" s="5"/>
      <c r="CV1058" s="5"/>
      <c r="CW1058" s="5"/>
      <c r="CX1058" s="5"/>
      <c r="CY1058" s="5"/>
      <c r="CZ1058" s="5"/>
      <c r="DA1058" s="5"/>
      <c r="DB1058" s="5"/>
      <c r="DC1058" s="5"/>
      <c r="DD1058" s="5"/>
      <c r="DE1058" s="5"/>
      <c r="DF1058" s="5"/>
      <c r="DG1058" s="5"/>
      <c r="DH1058" s="5"/>
      <c r="DI1058" s="5"/>
      <c r="DJ1058" s="5"/>
      <c r="DK1058" s="5"/>
      <c r="DL1058" s="5"/>
      <c r="DM1058" s="5"/>
      <c r="DN1058" s="5"/>
      <c r="DO1058" s="5"/>
      <c r="DP1058" s="5"/>
      <c r="DQ1058" s="5"/>
      <c r="DR1058" s="5"/>
      <c r="DS1058" s="5"/>
      <c r="DT1058" s="5"/>
      <c r="DU1058" s="5"/>
      <c r="DV1058" s="5"/>
      <c r="DW1058" s="5"/>
      <c r="DX1058" s="5"/>
      <c r="DY1058" s="5"/>
      <c r="DZ1058" s="5"/>
      <c r="EA1058" s="5"/>
      <c r="EB1058" s="5"/>
      <c r="EC1058" s="5"/>
      <c r="ED1058" s="5"/>
      <c r="EE1058" s="5"/>
      <c r="EF1058" s="5"/>
      <c r="EG1058" s="5"/>
      <c r="EH1058" s="5"/>
      <c r="EI1058" s="5"/>
      <c r="EJ1058" s="5"/>
      <c r="EK1058" s="5"/>
      <c r="EL1058" s="5"/>
      <c r="EM1058" s="5"/>
      <c r="EN1058" s="5"/>
      <c r="EO1058" s="5"/>
      <c r="EP1058" s="5"/>
      <c r="EQ1058" s="5"/>
      <c r="ER1058" s="5"/>
      <c r="ES1058" s="5"/>
      <c r="ET1058" s="5"/>
      <c r="EU1058" s="5"/>
      <c r="EV1058" s="5"/>
      <c r="EW1058" s="5"/>
      <c r="EX1058" s="5"/>
      <c r="EY1058" s="5"/>
      <c r="EZ1058" s="5"/>
      <c r="FA1058" s="5"/>
      <c r="FB1058" s="5"/>
      <c r="FC1058" s="5"/>
      <c r="FD1058" s="5"/>
      <c r="FE1058" s="5"/>
      <c r="FF1058" s="5"/>
      <c r="FG1058" s="5"/>
    </row>
    <row r="1059" spans="1:163" ht="45" customHeight="1">
      <c r="A1059" s="80">
        <v>11332</v>
      </c>
      <c r="B1059" s="5" t="s">
        <v>2288</v>
      </c>
      <c r="C1059" s="5"/>
      <c r="D1059" s="6" t="s">
        <v>1535</v>
      </c>
      <c r="E1059" s="5" t="s">
        <v>3285</v>
      </c>
      <c r="F1059" s="5" t="s">
        <v>3285</v>
      </c>
      <c r="G1059" s="5" t="s">
        <v>3285</v>
      </c>
      <c r="H1059" s="7" t="s">
        <v>1536</v>
      </c>
      <c r="I1059" s="7" t="s">
        <v>1537</v>
      </c>
      <c r="J1059" s="7"/>
      <c r="K1059" s="41">
        <v>30000000</v>
      </c>
      <c r="L1059" s="77">
        <f>((K1059/3)*(1.04^5))+((K1059/3)*(1.04^14))+((K1059/3)*(1.04^23))</f>
        <v>54130448.93167952</v>
      </c>
      <c r="M1059" s="5" t="s">
        <v>2922</v>
      </c>
      <c r="N1059" s="8"/>
      <c r="O1059" s="5" t="s">
        <v>2498</v>
      </c>
      <c r="P1059" s="5" t="s">
        <v>385</v>
      </c>
      <c r="Q1059" s="5"/>
      <c r="R1059" s="5" t="s">
        <v>3312</v>
      </c>
      <c r="S1059" s="5"/>
      <c r="T1059" s="105"/>
      <c r="U1059" s="105"/>
      <c r="X1059" s="5"/>
      <c r="Y1059" s="5"/>
      <c r="Z1059" s="5"/>
      <c r="AA1059" s="5"/>
      <c r="AB1059" s="5"/>
      <c r="AC1059" s="5"/>
      <c r="AD1059" s="5"/>
      <c r="AE1059" s="5"/>
      <c r="AF1059" s="5"/>
      <c r="AG1059" s="5"/>
      <c r="AH1059" s="5"/>
      <c r="AI1059" s="5"/>
      <c r="AJ1059" s="5"/>
      <c r="AK1059" s="5"/>
      <c r="AL1059" s="5"/>
      <c r="AM1059" s="5"/>
      <c r="AN1059" s="5"/>
      <c r="AO1059" s="5"/>
      <c r="AP1059" s="5"/>
      <c r="AQ1059" s="5"/>
      <c r="AR1059" s="5"/>
      <c r="AS1059" s="5"/>
      <c r="AT1059" s="5"/>
      <c r="AU1059" s="5"/>
      <c r="AV1059" s="5"/>
      <c r="AW1059" s="5"/>
      <c r="AX1059" s="5"/>
      <c r="AY1059" s="5"/>
      <c r="AZ1059" s="5"/>
      <c r="BA1059" s="5"/>
      <c r="BB1059" s="5"/>
      <c r="BC1059" s="5"/>
      <c r="BD1059" s="5"/>
      <c r="BE1059" s="5"/>
      <c r="BF1059" s="5"/>
      <c r="BG1059" s="5"/>
      <c r="BH1059" s="5"/>
      <c r="BI1059" s="5"/>
      <c r="BJ1059" s="5"/>
      <c r="BK1059" s="5"/>
      <c r="BL1059" s="5"/>
      <c r="BM1059" s="5"/>
      <c r="BN1059" s="5"/>
      <c r="BO1059" s="5"/>
      <c r="BP1059" s="5"/>
      <c r="BQ1059" s="5"/>
      <c r="BR1059" s="5"/>
      <c r="BS1059" s="5"/>
      <c r="BT1059" s="5"/>
      <c r="BU1059" s="5"/>
      <c r="BV1059" s="5"/>
      <c r="BW1059" s="5"/>
      <c r="BX1059" s="5"/>
      <c r="BY1059" s="5"/>
      <c r="BZ1059" s="5"/>
      <c r="CA1059" s="5"/>
      <c r="CB1059" s="5"/>
      <c r="CC1059" s="5"/>
      <c r="CD1059" s="5"/>
      <c r="CE1059" s="5"/>
      <c r="CF1059" s="5"/>
      <c r="CG1059" s="5"/>
      <c r="CH1059" s="5"/>
      <c r="CI1059" s="5"/>
      <c r="CJ1059" s="5"/>
      <c r="CK1059" s="5"/>
      <c r="CL1059" s="5"/>
      <c r="CM1059" s="5"/>
      <c r="CN1059" s="5"/>
      <c r="CO1059" s="5"/>
      <c r="CP1059" s="5"/>
      <c r="CQ1059" s="5"/>
      <c r="CR1059" s="5"/>
      <c r="CS1059" s="5"/>
      <c r="CT1059" s="5"/>
      <c r="CU1059" s="5"/>
      <c r="CV1059" s="5"/>
      <c r="CW1059" s="5"/>
      <c r="CX1059" s="5"/>
      <c r="CY1059" s="5"/>
      <c r="CZ1059" s="5"/>
      <c r="DA1059" s="5"/>
      <c r="DB1059" s="5"/>
      <c r="DC1059" s="5"/>
      <c r="DD1059" s="5"/>
      <c r="DE1059" s="5"/>
      <c r="DF1059" s="5"/>
      <c r="DG1059" s="5"/>
      <c r="DH1059" s="5"/>
      <c r="DI1059" s="5"/>
      <c r="DJ1059" s="5"/>
      <c r="DK1059" s="5"/>
      <c r="DL1059" s="5"/>
      <c r="DM1059" s="5"/>
      <c r="DN1059" s="5"/>
      <c r="DO1059" s="5"/>
      <c r="DP1059" s="5"/>
      <c r="DQ1059" s="5"/>
      <c r="DR1059" s="5"/>
      <c r="DS1059" s="5"/>
      <c r="DT1059" s="5"/>
      <c r="DU1059" s="5"/>
      <c r="DV1059" s="5"/>
      <c r="DW1059" s="5"/>
      <c r="DX1059" s="5"/>
      <c r="DY1059" s="5"/>
      <c r="DZ1059" s="5"/>
      <c r="EA1059" s="5"/>
      <c r="EB1059" s="5"/>
      <c r="EC1059" s="5"/>
      <c r="ED1059" s="5"/>
      <c r="EE1059" s="5"/>
      <c r="EF1059" s="5"/>
      <c r="EG1059" s="5"/>
      <c r="EH1059" s="5"/>
      <c r="EI1059" s="5"/>
      <c r="EJ1059" s="5"/>
      <c r="EK1059" s="5"/>
      <c r="EL1059" s="5"/>
      <c r="EM1059" s="5"/>
      <c r="EN1059" s="5"/>
      <c r="EO1059" s="5"/>
      <c r="EP1059" s="5"/>
      <c r="EQ1059" s="5"/>
      <c r="ER1059" s="5"/>
      <c r="ES1059" s="5"/>
      <c r="ET1059" s="5"/>
      <c r="EU1059" s="5"/>
      <c r="EV1059" s="5"/>
      <c r="EW1059" s="5"/>
      <c r="EX1059" s="5"/>
      <c r="EY1059" s="5"/>
      <c r="EZ1059" s="5"/>
      <c r="FA1059" s="5"/>
      <c r="FB1059" s="5"/>
      <c r="FC1059" s="5"/>
      <c r="FD1059" s="5"/>
      <c r="FE1059" s="5"/>
      <c r="FF1059" s="5"/>
      <c r="FG1059" s="5"/>
    </row>
    <row r="1060" spans="1:21" ht="45" customHeight="1">
      <c r="A1060" s="80">
        <v>11333</v>
      </c>
      <c r="B1060" s="5" t="s">
        <v>2288</v>
      </c>
      <c r="C1060" s="5"/>
      <c r="D1060" s="6" t="s">
        <v>1538</v>
      </c>
      <c r="E1060" s="5" t="s">
        <v>3285</v>
      </c>
      <c r="F1060" s="5" t="s">
        <v>3285</v>
      </c>
      <c r="G1060" s="5" t="s">
        <v>3285</v>
      </c>
      <c r="H1060" s="7" t="s">
        <v>1539</v>
      </c>
      <c r="I1060" s="7" t="s">
        <v>1540</v>
      </c>
      <c r="J1060" s="7"/>
      <c r="K1060" s="41">
        <v>14000000</v>
      </c>
      <c r="L1060" s="41">
        <f>K1060*(1.04^18)</f>
        <v>28361431.21529946</v>
      </c>
      <c r="M1060" s="5" t="s">
        <v>1531</v>
      </c>
      <c r="N1060" s="8"/>
      <c r="O1060" s="5" t="s">
        <v>3348</v>
      </c>
      <c r="P1060" s="5" t="s">
        <v>385</v>
      </c>
      <c r="Q1060" s="5"/>
      <c r="R1060" s="5" t="s">
        <v>3312</v>
      </c>
      <c r="S1060" s="5"/>
      <c r="T1060" s="105"/>
      <c r="U1060" s="105"/>
    </row>
    <row r="1061" spans="1:21" s="63" customFormat="1" ht="19.5">
      <c r="A1061" s="80">
        <v>11334</v>
      </c>
      <c r="B1061" s="5" t="s">
        <v>2288</v>
      </c>
      <c r="C1061" s="5"/>
      <c r="D1061" s="6" t="s">
        <v>1541</v>
      </c>
      <c r="E1061" s="5" t="s">
        <v>3285</v>
      </c>
      <c r="F1061" s="5" t="s">
        <v>3285</v>
      </c>
      <c r="G1061" s="5" t="s">
        <v>3285</v>
      </c>
      <c r="H1061" s="7" t="s">
        <v>1601</v>
      </c>
      <c r="I1061" s="6" t="s">
        <v>1542</v>
      </c>
      <c r="J1061" s="6"/>
      <c r="K1061" s="94">
        <v>98500000</v>
      </c>
      <c r="L1061" s="77">
        <f>((K1061/3)*(1.04^5))+((K1061/3)*(1.04^14))+((K1061/3)*(1.04^23))</f>
        <v>177728307.3256811</v>
      </c>
      <c r="M1061" s="5" t="s">
        <v>2922</v>
      </c>
      <c r="N1061" s="8"/>
      <c r="O1061" s="5" t="s">
        <v>3348</v>
      </c>
      <c r="P1061" s="5" t="s">
        <v>385</v>
      </c>
      <c r="Q1061" s="5"/>
      <c r="R1061" s="5" t="s">
        <v>3312</v>
      </c>
      <c r="S1061" s="61"/>
      <c r="T1061" s="105"/>
      <c r="U1061" s="105"/>
    </row>
    <row r="1062" spans="1:21" s="63" customFormat="1" ht="30">
      <c r="A1062" s="80">
        <v>11335</v>
      </c>
      <c r="B1062" s="5" t="s">
        <v>2288</v>
      </c>
      <c r="C1062" s="5"/>
      <c r="D1062" s="6" t="s">
        <v>1464</v>
      </c>
      <c r="E1062" s="5" t="s">
        <v>3285</v>
      </c>
      <c r="F1062" s="5" t="s">
        <v>3285</v>
      </c>
      <c r="G1062" s="5" t="s">
        <v>3285</v>
      </c>
      <c r="H1062" s="6" t="s">
        <v>1465</v>
      </c>
      <c r="I1062" s="6" t="s">
        <v>40</v>
      </c>
      <c r="J1062" s="6"/>
      <c r="K1062" s="90">
        <v>227000000</v>
      </c>
      <c r="L1062" s="77">
        <f>((K1062/3)*(1.04^5))+((K1062/3)*(1.04^14))+((K1062/3)*(1.04^23))</f>
        <v>409587063.58304167</v>
      </c>
      <c r="M1062" s="5" t="s">
        <v>2922</v>
      </c>
      <c r="N1062" s="5"/>
      <c r="O1062" s="5" t="s">
        <v>3348</v>
      </c>
      <c r="P1062" s="5" t="s">
        <v>385</v>
      </c>
      <c r="Q1062" s="5"/>
      <c r="R1062" s="5" t="s">
        <v>3312</v>
      </c>
      <c r="S1062" s="61"/>
      <c r="T1062" s="105"/>
      <c r="U1062" s="105"/>
    </row>
    <row r="1063" spans="1:46" s="5" customFormat="1" ht="19.5">
      <c r="A1063" s="80">
        <v>11336</v>
      </c>
      <c r="B1063" s="5" t="s">
        <v>2288</v>
      </c>
      <c r="D1063" s="6" t="s">
        <v>1466</v>
      </c>
      <c r="E1063" s="5" t="s">
        <v>3285</v>
      </c>
      <c r="F1063" s="5" t="s">
        <v>3285</v>
      </c>
      <c r="G1063" s="5" t="s">
        <v>3285</v>
      </c>
      <c r="H1063" s="7" t="s">
        <v>1529</v>
      </c>
      <c r="I1063" s="7" t="s">
        <v>1467</v>
      </c>
      <c r="J1063" s="7"/>
      <c r="K1063" s="111">
        <v>2000000</v>
      </c>
      <c r="L1063" s="41">
        <f>K1063*(1.04^18)</f>
        <v>4051633.030757066</v>
      </c>
      <c r="M1063" s="5" t="s">
        <v>3482</v>
      </c>
      <c r="N1063" s="8"/>
      <c r="O1063" s="5" t="s">
        <v>3348</v>
      </c>
      <c r="P1063" s="5" t="s">
        <v>386</v>
      </c>
      <c r="R1063" s="5" t="s">
        <v>291</v>
      </c>
      <c r="S1063" s="61"/>
      <c r="T1063" s="105"/>
      <c r="U1063" s="105"/>
      <c r="V1063" s="61"/>
      <c r="W1063" s="61"/>
      <c r="X1063" s="61"/>
      <c r="Y1063" s="61"/>
      <c r="Z1063" s="61"/>
      <c r="AA1063" s="61"/>
      <c r="AB1063" s="61"/>
      <c r="AC1063" s="61"/>
      <c r="AD1063" s="61"/>
      <c r="AE1063" s="61"/>
      <c r="AF1063" s="61"/>
      <c r="AG1063" s="61"/>
      <c r="AH1063" s="61"/>
      <c r="AI1063" s="61"/>
      <c r="AJ1063" s="61"/>
      <c r="AK1063" s="61"/>
      <c r="AL1063" s="61"/>
      <c r="AM1063" s="61"/>
      <c r="AN1063" s="61"/>
      <c r="AO1063" s="61"/>
      <c r="AP1063" s="61"/>
      <c r="AQ1063" s="61"/>
      <c r="AR1063" s="61"/>
      <c r="AS1063" s="61"/>
      <c r="AT1063" s="55"/>
    </row>
    <row r="1064" spans="1:46" s="5" customFormat="1" ht="30">
      <c r="A1064" s="80">
        <v>11337</v>
      </c>
      <c r="B1064" s="5" t="s">
        <v>2288</v>
      </c>
      <c r="D1064" s="6" t="s">
        <v>1468</v>
      </c>
      <c r="E1064" s="5" t="s">
        <v>3285</v>
      </c>
      <c r="F1064" s="5" t="s">
        <v>3285</v>
      </c>
      <c r="G1064" s="5" t="s">
        <v>3285</v>
      </c>
      <c r="H1064" s="7" t="s">
        <v>2860</v>
      </c>
      <c r="I1064" s="7" t="s">
        <v>1469</v>
      </c>
      <c r="J1064" s="7"/>
      <c r="K1064" s="41">
        <v>6846597.526822567</v>
      </c>
      <c r="L1064" s="77">
        <f>((K1064/3)*(1.04^5))+((K1064/3)*(1.04^14))+((K1064/3)*(1.04^23))</f>
        <v>12353646.592714408</v>
      </c>
      <c r="M1064" s="5" t="s">
        <v>2922</v>
      </c>
      <c r="N1064" s="8"/>
      <c r="O1064" s="5" t="s">
        <v>3348</v>
      </c>
      <c r="P1064" s="5" t="s">
        <v>386</v>
      </c>
      <c r="R1064" s="5" t="s">
        <v>3347</v>
      </c>
      <c r="S1064" s="61"/>
      <c r="T1064" s="105"/>
      <c r="U1064" s="105"/>
      <c r="V1064" s="61"/>
      <c r="W1064" s="61"/>
      <c r="X1064" s="61"/>
      <c r="Y1064" s="61"/>
      <c r="Z1064" s="61"/>
      <c r="AA1064" s="61"/>
      <c r="AB1064" s="61"/>
      <c r="AC1064" s="61"/>
      <c r="AD1064" s="61"/>
      <c r="AE1064" s="61"/>
      <c r="AF1064" s="61"/>
      <c r="AG1064" s="61"/>
      <c r="AH1064" s="61"/>
      <c r="AI1064" s="61"/>
      <c r="AJ1064" s="61"/>
      <c r="AK1064" s="61"/>
      <c r="AL1064" s="61"/>
      <c r="AM1064" s="61"/>
      <c r="AN1064" s="61"/>
      <c r="AO1064" s="61"/>
      <c r="AP1064" s="61"/>
      <c r="AQ1064" s="61"/>
      <c r="AR1064" s="61"/>
      <c r="AS1064" s="61"/>
      <c r="AT1064" s="55"/>
    </row>
    <row r="1065" spans="1:21" ht="45" customHeight="1">
      <c r="A1065" s="80">
        <v>11338</v>
      </c>
      <c r="B1065" s="5" t="s">
        <v>2288</v>
      </c>
      <c r="C1065" s="5"/>
      <c r="D1065" s="6" t="s">
        <v>1470</v>
      </c>
      <c r="E1065" s="5" t="s">
        <v>3285</v>
      </c>
      <c r="F1065" s="5" t="s">
        <v>3285</v>
      </c>
      <c r="G1065" s="5" t="s">
        <v>3285</v>
      </c>
      <c r="H1065" s="7" t="s">
        <v>1601</v>
      </c>
      <c r="I1065" s="7" t="s">
        <v>1471</v>
      </c>
      <c r="J1065" s="7"/>
      <c r="K1065" s="41">
        <v>26000000</v>
      </c>
      <c r="L1065" s="41">
        <f>K1065*(1.04^28)</f>
        <v>77966286.298739</v>
      </c>
      <c r="M1065" s="5" t="s">
        <v>3483</v>
      </c>
      <c r="N1065" s="8"/>
      <c r="O1065" s="5" t="s">
        <v>3348</v>
      </c>
      <c r="P1065" s="5" t="s">
        <v>385</v>
      </c>
      <c r="Q1065" s="5"/>
      <c r="R1065" s="5" t="s">
        <v>3312</v>
      </c>
      <c r="S1065" s="5"/>
      <c r="T1065" s="105"/>
      <c r="U1065" s="105"/>
    </row>
    <row r="1066" spans="1:164" ht="107.25" customHeight="1">
      <c r="A1066" s="80">
        <v>11339</v>
      </c>
      <c r="B1066" s="5" t="s">
        <v>3533</v>
      </c>
      <c r="C1066" s="5"/>
      <c r="D1066" s="5" t="s">
        <v>1141</v>
      </c>
      <c r="E1066" s="5" t="s">
        <v>1215</v>
      </c>
      <c r="F1066" s="79" t="s">
        <v>1142</v>
      </c>
      <c r="G1066" s="5" t="s">
        <v>3174</v>
      </c>
      <c r="H1066" s="7" t="s">
        <v>2755</v>
      </c>
      <c r="I1066" s="7" t="s">
        <v>31</v>
      </c>
      <c r="J1066" s="7"/>
      <c r="K1066" s="90">
        <v>130000000</v>
      </c>
      <c r="L1066" s="41">
        <f>K1066*(1.04^18)</f>
        <v>263356146.99920928</v>
      </c>
      <c r="M1066" s="5" t="s">
        <v>3482</v>
      </c>
      <c r="N1066" s="5"/>
      <c r="O1066" s="5" t="s">
        <v>3310</v>
      </c>
      <c r="P1066" s="5" t="s">
        <v>385</v>
      </c>
      <c r="Q1066" s="5"/>
      <c r="R1066" s="5" t="s">
        <v>3314</v>
      </c>
      <c r="S1066" s="5"/>
      <c r="T1066" s="105"/>
      <c r="U1066" s="105"/>
      <c r="V1066" s="88"/>
      <c r="W1066" s="87"/>
      <c r="X1066" s="87"/>
      <c r="Y1066" s="87"/>
      <c r="Z1066" s="87"/>
      <c r="AA1066" s="87"/>
      <c r="AB1066" s="87"/>
      <c r="AC1066" s="87"/>
      <c r="AD1066" s="87"/>
      <c r="AE1066" s="87"/>
      <c r="AF1066" s="87"/>
      <c r="AG1066" s="87"/>
      <c r="AH1066" s="87"/>
      <c r="AI1066" s="87"/>
      <c r="AJ1066" s="87"/>
      <c r="AK1066" s="87"/>
      <c r="AL1066" s="87"/>
      <c r="AM1066" s="87"/>
      <c r="AN1066" s="87"/>
      <c r="AO1066" s="87"/>
      <c r="AP1066" s="87"/>
      <c r="AQ1066" s="87"/>
      <c r="AR1066" s="87"/>
      <c r="AS1066" s="87"/>
      <c r="AT1066" s="87"/>
      <c r="AU1066" s="87"/>
      <c r="AV1066" s="87"/>
      <c r="AW1066" s="87"/>
      <c r="AX1066" s="87"/>
      <c r="AY1066" s="87"/>
      <c r="AZ1066" s="87"/>
      <c r="BA1066" s="87"/>
      <c r="BB1066" s="87"/>
      <c r="BC1066" s="87"/>
      <c r="BD1066" s="87"/>
      <c r="BE1066" s="87"/>
      <c r="BF1066" s="87"/>
      <c r="BG1066" s="87"/>
      <c r="BH1066" s="87"/>
      <c r="BI1066" s="87"/>
      <c r="BJ1066" s="87"/>
      <c r="BK1066" s="87"/>
      <c r="BL1066" s="87"/>
      <c r="BM1066" s="87"/>
      <c r="BN1066" s="87"/>
      <c r="BO1066" s="87"/>
      <c r="BP1066" s="87"/>
      <c r="BQ1066" s="87"/>
      <c r="BR1066" s="87"/>
      <c r="BS1066" s="87"/>
      <c r="BT1066" s="87"/>
      <c r="BU1066" s="87"/>
      <c r="BV1066" s="87"/>
      <c r="BW1066" s="87"/>
      <c r="BX1066" s="87"/>
      <c r="BY1066" s="87"/>
      <c r="BZ1066" s="87"/>
      <c r="CA1066" s="87"/>
      <c r="CB1066" s="87"/>
      <c r="CC1066" s="87"/>
      <c r="CD1066" s="87"/>
      <c r="CE1066" s="87"/>
      <c r="CF1066" s="87"/>
      <c r="CG1066" s="87"/>
      <c r="CH1066" s="87"/>
      <c r="CI1066" s="87"/>
      <c r="CJ1066" s="87"/>
      <c r="CK1066" s="87"/>
      <c r="CL1066" s="87"/>
      <c r="CM1066" s="87"/>
      <c r="CN1066" s="87"/>
      <c r="CO1066" s="87"/>
      <c r="CP1066" s="87"/>
      <c r="CQ1066" s="87"/>
      <c r="CR1066" s="87"/>
      <c r="CS1066" s="87"/>
      <c r="CT1066" s="87"/>
      <c r="CU1066" s="87"/>
      <c r="CV1066" s="87"/>
      <c r="CW1066" s="87"/>
      <c r="CX1066" s="87"/>
      <c r="CY1066" s="87"/>
      <c r="CZ1066" s="87"/>
      <c r="DA1066" s="87"/>
      <c r="DB1066" s="87"/>
      <c r="DC1066" s="87"/>
      <c r="DD1066" s="87"/>
      <c r="DE1066" s="87"/>
      <c r="DF1066" s="87"/>
      <c r="DG1066" s="87"/>
      <c r="DH1066" s="87"/>
      <c r="DI1066" s="87"/>
      <c r="DJ1066" s="87"/>
      <c r="DK1066" s="87"/>
      <c r="DL1066" s="87"/>
      <c r="DM1066" s="87"/>
      <c r="DN1066" s="87"/>
      <c r="DO1066" s="87"/>
      <c r="DP1066" s="87"/>
      <c r="DQ1066" s="87"/>
      <c r="DR1066" s="87"/>
      <c r="DS1066" s="87"/>
      <c r="DT1066" s="87"/>
      <c r="DU1066" s="87"/>
      <c r="DV1066" s="87"/>
      <c r="DW1066" s="87"/>
      <c r="DX1066" s="87"/>
      <c r="DY1066" s="87"/>
      <c r="DZ1066" s="87"/>
      <c r="EA1066" s="87"/>
      <c r="EB1066" s="87"/>
      <c r="EC1066" s="87"/>
      <c r="ED1066" s="87"/>
      <c r="EE1066" s="87"/>
      <c r="EF1066" s="87"/>
      <c r="EG1066" s="87"/>
      <c r="EH1066" s="87"/>
      <c r="EI1066" s="87"/>
      <c r="EJ1066" s="87"/>
      <c r="EK1066" s="87"/>
      <c r="EL1066" s="87"/>
      <c r="EM1066" s="87"/>
      <c r="EN1066" s="87"/>
      <c r="EO1066" s="87"/>
      <c r="EP1066" s="87"/>
      <c r="EQ1066" s="87"/>
      <c r="ER1066" s="87"/>
      <c r="ES1066" s="87"/>
      <c r="ET1066" s="87"/>
      <c r="EU1066" s="87"/>
      <c r="EV1066" s="87"/>
      <c r="EW1066" s="87"/>
      <c r="EX1066" s="87"/>
      <c r="EY1066" s="87"/>
      <c r="EZ1066" s="87"/>
      <c r="FA1066" s="87"/>
      <c r="FB1066" s="87"/>
      <c r="FC1066" s="87"/>
      <c r="FD1066" s="87"/>
      <c r="FE1066" s="87"/>
      <c r="FF1066" s="87"/>
      <c r="FG1066" s="87"/>
      <c r="FH1066" s="87"/>
    </row>
    <row r="1067" spans="1:164" ht="118.5" customHeight="1">
      <c r="A1067" s="80">
        <v>11340</v>
      </c>
      <c r="B1067" s="5" t="s">
        <v>3533</v>
      </c>
      <c r="C1067" s="5"/>
      <c r="D1067" s="5" t="s">
        <v>1141</v>
      </c>
      <c r="E1067" s="5" t="s">
        <v>1215</v>
      </c>
      <c r="F1067" s="79" t="s">
        <v>3373</v>
      </c>
      <c r="G1067" s="5" t="s">
        <v>3174</v>
      </c>
      <c r="H1067" s="7" t="s">
        <v>2755</v>
      </c>
      <c r="I1067" s="7" t="s">
        <v>32</v>
      </c>
      <c r="J1067" s="7"/>
      <c r="K1067" s="90">
        <v>80000000</v>
      </c>
      <c r="L1067" s="41">
        <f>K1067*(1.04^28)</f>
        <v>239896265.53458154</v>
      </c>
      <c r="M1067" s="5" t="s">
        <v>3483</v>
      </c>
      <c r="N1067" s="5"/>
      <c r="O1067" s="5" t="s">
        <v>3310</v>
      </c>
      <c r="P1067" s="5" t="s">
        <v>385</v>
      </c>
      <c r="Q1067" s="5"/>
      <c r="R1067" s="5" t="s">
        <v>3314</v>
      </c>
      <c r="S1067" s="5"/>
      <c r="T1067" s="105"/>
      <c r="U1067" s="105"/>
      <c r="V1067" s="88"/>
      <c r="W1067" s="87"/>
      <c r="X1067" s="87"/>
      <c r="Y1067" s="87"/>
      <c r="Z1067" s="87"/>
      <c r="AA1067" s="87"/>
      <c r="AB1067" s="87"/>
      <c r="AC1067" s="87"/>
      <c r="AD1067" s="87"/>
      <c r="AE1067" s="87"/>
      <c r="AF1067" s="87"/>
      <c r="AG1067" s="87"/>
      <c r="AH1067" s="87"/>
      <c r="AI1067" s="87"/>
      <c r="AJ1067" s="87"/>
      <c r="AK1067" s="87"/>
      <c r="AL1067" s="87"/>
      <c r="AM1067" s="87"/>
      <c r="AN1067" s="87"/>
      <c r="AO1067" s="87"/>
      <c r="AP1067" s="87"/>
      <c r="AQ1067" s="87"/>
      <c r="AR1067" s="87"/>
      <c r="AS1067" s="87"/>
      <c r="AT1067" s="87"/>
      <c r="AU1067" s="87"/>
      <c r="AV1067" s="87"/>
      <c r="AW1067" s="87"/>
      <c r="AX1067" s="87"/>
      <c r="AY1067" s="87"/>
      <c r="AZ1067" s="87"/>
      <c r="BA1067" s="87"/>
      <c r="BB1067" s="87"/>
      <c r="BC1067" s="87"/>
      <c r="BD1067" s="87"/>
      <c r="BE1067" s="87"/>
      <c r="BF1067" s="87"/>
      <c r="BG1067" s="87"/>
      <c r="BH1067" s="87"/>
      <c r="BI1067" s="87"/>
      <c r="BJ1067" s="87"/>
      <c r="BK1067" s="87"/>
      <c r="BL1067" s="87"/>
      <c r="BM1067" s="87"/>
      <c r="BN1067" s="87"/>
      <c r="BO1067" s="87"/>
      <c r="BP1067" s="87"/>
      <c r="BQ1067" s="87"/>
      <c r="BR1067" s="87"/>
      <c r="BS1067" s="87"/>
      <c r="BT1067" s="87"/>
      <c r="BU1067" s="87"/>
      <c r="BV1067" s="87"/>
      <c r="BW1067" s="87"/>
      <c r="BX1067" s="87"/>
      <c r="BY1067" s="87"/>
      <c r="BZ1067" s="87"/>
      <c r="CA1067" s="87"/>
      <c r="CB1067" s="87"/>
      <c r="CC1067" s="87"/>
      <c r="CD1067" s="87"/>
      <c r="CE1067" s="87"/>
      <c r="CF1067" s="87"/>
      <c r="CG1067" s="87"/>
      <c r="CH1067" s="87"/>
      <c r="CI1067" s="87"/>
      <c r="CJ1067" s="87"/>
      <c r="CK1067" s="87"/>
      <c r="CL1067" s="87"/>
      <c r="CM1067" s="87"/>
      <c r="CN1067" s="87"/>
      <c r="CO1067" s="87"/>
      <c r="CP1067" s="87"/>
      <c r="CQ1067" s="87"/>
      <c r="CR1067" s="87"/>
      <c r="CS1067" s="87"/>
      <c r="CT1067" s="87"/>
      <c r="CU1067" s="87"/>
      <c r="CV1067" s="87"/>
      <c r="CW1067" s="87"/>
      <c r="CX1067" s="87"/>
      <c r="CY1067" s="87"/>
      <c r="CZ1067" s="87"/>
      <c r="DA1067" s="87"/>
      <c r="DB1067" s="87"/>
      <c r="DC1067" s="87"/>
      <c r="DD1067" s="87"/>
      <c r="DE1067" s="87"/>
      <c r="DF1067" s="87"/>
      <c r="DG1067" s="87"/>
      <c r="DH1067" s="87"/>
      <c r="DI1067" s="87"/>
      <c r="DJ1067" s="87"/>
      <c r="DK1067" s="87"/>
      <c r="DL1067" s="87"/>
      <c r="DM1067" s="87"/>
      <c r="DN1067" s="87"/>
      <c r="DO1067" s="87"/>
      <c r="DP1067" s="87"/>
      <c r="DQ1067" s="87"/>
      <c r="DR1067" s="87"/>
      <c r="DS1067" s="87"/>
      <c r="DT1067" s="87"/>
      <c r="DU1067" s="87"/>
      <c r="DV1067" s="87"/>
      <c r="DW1067" s="87"/>
      <c r="DX1067" s="87"/>
      <c r="DY1067" s="87"/>
      <c r="DZ1067" s="87"/>
      <c r="EA1067" s="87"/>
      <c r="EB1067" s="87"/>
      <c r="EC1067" s="87"/>
      <c r="ED1067" s="87"/>
      <c r="EE1067" s="87"/>
      <c r="EF1067" s="87"/>
      <c r="EG1067" s="87"/>
      <c r="EH1067" s="87"/>
      <c r="EI1067" s="87"/>
      <c r="EJ1067" s="87"/>
      <c r="EK1067" s="87"/>
      <c r="EL1067" s="87"/>
      <c r="EM1067" s="87"/>
      <c r="EN1067" s="87"/>
      <c r="EO1067" s="87"/>
      <c r="EP1067" s="87"/>
      <c r="EQ1067" s="87"/>
      <c r="ER1067" s="87"/>
      <c r="ES1067" s="87"/>
      <c r="ET1067" s="87"/>
      <c r="EU1067" s="87"/>
      <c r="EV1067" s="87"/>
      <c r="EW1067" s="87"/>
      <c r="EX1067" s="87"/>
      <c r="EY1067" s="87"/>
      <c r="EZ1067" s="87"/>
      <c r="FA1067" s="87"/>
      <c r="FB1067" s="87"/>
      <c r="FC1067" s="87"/>
      <c r="FD1067" s="87"/>
      <c r="FE1067" s="87"/>
      <c r="FF1067" s="87"/>
      <c r="FG1067" s="87"/>
      <c r="FH1067" s="87"/>
    </row>
    <row r="1068" spans="1:164" ht="45" customHeight="1">
      <c r="A1068" s="80">
        <v>11341</v>
      </c>
      <c r="B1068" s="5" t="s">
        <v>3210</v>
      </c>
      <c r="C1068" s="5" t="s">
        <v>3210</v>
      </c>
      <c r="D1068" s="5" t="s">
        <v>1295</v>
      </c>
      <c r="E1068" s="5" t="s">
        <v>730</v>
      </c>
      <c r="F1068" s="5" t="s">
        <v>862</v>
      </c>
      <c r="G1068" s="5" t="s">
        <v>3171</v>
      </c>
      <c r="H1068" s="7" t="s">
        <v>791</v>
      </c>
      <c r="I1068" s="7" t="s">
        <v>714</v>
      </c>
      <c r="J1068" s="78"/>
      <c r="K1068" s="41">
        <v>25000000</v>
      </c>
      <c r="L1068" s="41">
        <f>K1068*(1.04^18)</f>
        <v>50645412.884463325</v>
      </c>
      <c r="M1068" s="5" t="s">
        <v>3482</v>
      </c>
      <c r="N1068" s="5"/>
      <c r="O1068" s="5" t="s">
        <v>3310</v>
      </c>
      <c r="P1068" s="5" t="s">
        <v>385</v>
      </c>
      <c r="Q1068" s="5"/>
      <c r="R1068" s="5" t="s">
        <v>3314</v>
      </c>
      <c r="S1068" s="5"/>
      <c r="T1068" s="105"/>
      <c r="U1068" s="105"/>
      <c r="V1068" s="88"/>
      <c r="W1068" s="87"/>
      <c r="X1068" s="87"/>
      <c r="Y1068" s="87"/>
      <c r="Z1068" s="87"/>
      <c r="AA1068" s="87"/>
      <c r="AB1068" s="87"/>
      <c r="AC1068" s="87"/>
      <c r="AD1068" s="87"/>
      <c r="AE1068" s="87"/>
      <c r="AF1068" s="87"/>
      <c r="AG1068" s="87"/>
      <c r="AH1068" s="87"/>
      <c r="AI1068" s="87"/>
      <c r="AJ1068" s="87"/>
      <c r="AK1068" s="87"/>
      <c r="AL1068" s="87"/>
      <c r="AM1068" s="87"/>
      <c r="AN1068" s="87"/>
      <c r="AO1068" s="87"/>
      <c r="AP1068" s="87"/>
      <c r="AQ1068" s="87"/>
      <c r="AR1068" s="87"/>
      <c r="AS1068" s="87"/>
      <c r="AT1068" s="87"/>
      <c r="AU1068" s="87"/>
      <c r="AV1068" s="87"/>
      <c r="AW1068" s="87"/>
      <c r="AX1068" s="87"/>
      <c r="AY1068" s="87"/>
      <c r="AZ1068" s="87"/>
      <c r="BA1068" s="87"/>
      <c r="BB1068" s="87"/>
      <c r="BC1068" s="87"/>
      <c r="BD1068" s="87"/>
      <c r="BE1068" s="87"/>
      <c r="BF1068" s="87"/>
      <c r="BG1068" s="87"/>
      <c r="BH1068" s="87"/>
      <c r="BI1068" s="87"/>
      <c r="BJ1068" s="87"/>
      <c r="BK1068" s="87"/>
      <c r="BL1068" s="87"/>
      <c r="BM1068" s="87"/>
      <c r="BN1068" s="87"/>
      <c r="BO1068" s="87"/>
      <c r="BP1068" s="87"/>
      <c r="BQ1068" s="87"/>
      <c r="BR1068" s="87"/>
      <c r="BS1068" s="87"/>
      <c r="BT1068" s="87"/>
      <c r="BU1068" s="87"/>
      <c r="BV1068" s="87"/>
      <c r="BW1068" s="87"/>
      <c r="BX1068" s="87"/>
      <c r="BY1068" s="87"/>
      <c r="BZ1068" s="87"/>
      <c r="CA1068" s="87"/>
      <c r="CB1068" s="87"/>
      <c r="CC1068" s="87"/>
      <c r="CD1068" s="87"/>
      <c r="CE1068" s="87"/>
      <c r="CF1068" s="87"/>
      <c r="CG1068" s="87"/>
      <c r="CH1068" s="87"/>
      <c r="CI1068" s="87"/>
      <c r="CJ1068" s="87"/>
      <c r="CK1068" s="87"/>
      <c r="CL1068" s="87"/>
      <c r="CM1068" s="87"/>
      <c r="CN1068" s="87"/>
      <c r="CO1068" s="87"/>
      <c r="CP1068" s="87"/>
      <c r="CQ1068" s="87"/>
      <c r="CR1068" s="87"/>
      <c r="CS1068" s="87"/>
      <c r="CT1068" s="87"/>
      <c r="CU1068" s="87"/>
      <c r="CV1068" s="87"/>
      <c r="CW1068" s="87"/>
      <c r="CX1068" s="87"/>
      <c r="CY1068" s="87"/>
      <c r="CZ1068" s="87"/>
      <c r="DA1068" s="87"/>
      <c r="DB1068" s="87"/>
      <c r="DC1068" s="87"/>
      <c r="DD1068" s="87"/>
      <c r="DE1068" s="87"/>
      <c r="DF1068" s="87"/>
      <c r="DG1068" s="87"/>
      <c r="DH1068" s="87"/>
      <c r="DI1068" s="87"/>
      <c r="DJ1068" s="87"/>
      <c r="DK1068" s="87"/>
      <c r="DL1068" s="87"/>
      <c r="DM1068" s="87"/>
      <c r="DN1068" s="87"/>
      <c r="DO1068" s="87"/>
      <c r="DP1068" s="87"/>
      <c r="DQ1068" s="87"/>
      <c r="DR1068" s="87"/>
      <c r="DS1068" s="87"/>
      <c r="DT1068" s="87"/>
      <c r="DU1068" s="87"/>
      <c r="DV1068" s="87"/>
      <c r="DW1068" s="87"/>
      <c r="DX1068" s="87"/>
      <c r="DY1068" s="87"/>
      <c r="DZ1068" s="87"/>
      <c r="EA1068" s="87"/>
      <c r="EB1068" s="87"/>
      <c r="EC1068" s="87"/>
      <c r="ED1068" s="87"/>
      <c r="EE1068" s="87"/>
      <c r="EF1068" s="87"/>
      <c r="EG1068" s="87"/>
      <c r="EH1068" s="87"/>
      <c r="EI1068" s="87"/>
      <c r="EJ1068" s="87"/>
      <c r="EK1068" s="87"/>
      <c r="EL1068" s="87"/>
      <c r="EM1068" s="87"/>
      <c r="EN1068" s="87"/>
      <c r="EO1068" s="87"/>
      <c r="EP1068" s="87"/>
      <c r="EQ1068" s="87"/>
      <c r="ER1068" s="87"/>
      <c r="ES1068" s="87"/>
      <c r="ET1068" s="87"/>
      <c r="EU1068" s="87"/>
      <c r="EV1068" s="87"/>
      <c r="EW1068" s="87"/>
      <c r="EX1068" s="87"/>
      <c r="EY1068" s="87"/>
      <c r="EZ1068" s="87"/>
      <c r="FA1068" s="87"/>
      <c r="FB1068" s="87"/>
      <c r="FC1068" s="87"/>
      <c r="FD1068" s="87"/>
      <c r="FE1068" s="87"/>
      <c r="FF1068" s="87"/>
      <c r="FG1068" s="87"/>
      <c r="FH1068" s="87"/>
    </row>
    <row r="1069" spans="1:164" ht="102.75" customHeight="1">
      <c r="A1069" s="80">
        <v>11342</v>
      </c>
      <c r="B1069" s="5" t="s">
        <v>3533</v>
      </c>
      <c r="C1069" s="5"/>
      <c r="D1069" s="5" t="s">
        <v>277</v>
      </c>
      <c r="E1069" s="5" t="s">
        <v>278</v>
      </c>
      <c r="F1069" s="79"/>
      <c r="G1069" s="5" t="s">
        <v>3174</v>
      </c>
      <c r="H1069" s="7" t="s">
        <v>279</v>
      </c>
      <c r="I1069" s="7" t="s">
        <v>46</v>
      </c>
      <c r="J1069" s="8"/>
      <c r="K1069" s="90">
        <v>50000000</v>
      </c>
      <c r="L1069" s="41">
        <f>K1069*(1.04^28)</f>
        <v>149935165.95911348</v>
      </c>
      <c r="M1069" s="5" t="s">
        <v>3483</v>
      </c>
      <c r="N1069" s="5"/>
      <c r="O1069" s="5" t="s">
        <v>2498</v>
      </c>
      <c r="P1069" s="5" t="s">
        <v>385</v>
      </c>
      <c r="Q1069" s="5"/>
      <c r="R1069" s="5" t="s">
        <v>3314</v>
      </c>
      <c r="S1069" s="5" t="s">
        <v>3313</v>
      </c>
      <c r="T1069" s="105"/>
      <c r="U1069" s="105"/>
      <c r="V1069" s="88"/>
      <c r="W1069" s="87"/>
      <c r="X1069" s="87"/>
      <c r="Y1069" s="87"/>
      <c r="Z1069" s="87"/>
      <c r="AA1069" s="87"/>
      <c r="AB1069" s="87"/>
      <c r="AC1069" s="87"/>
      <c r="AD1069" s="87"/>
      <c r="AE1069" s="87"/>
      <c r="AF1069" s="87"/>
      <c r="AG1069" s="87"/>
      <c r="AH1069" s="87"/>
      <c r="AI1069" s="87"/>
      <c r="AJ1069" s="87"/>
      <c r="AK1069" s="87"/>
      <c r="AL1069" s="87"/>
      <c r="AM1069" s="87"/>
      <c r="AN1069" s="87"/>
      <c r="AO1069" s="87"/>
      <c r="AP1069" s="87"/>
      <c r="AQ1069" s="87"/>
      <c r="AR1069" s="87"/>
      <c r="AS1069" s="87"/>
      <c r="AT1069" s="87"/>
      <c r="AU1069" s="87"/>
      <c r="AV1069" s="87"/>
      <c r="AW1069" s="87"/>
      <c r="AX1069" s="87"/>
      <c r="AY1069" s="87"/>
      <c r="AZ1069" s="87"/>
      <c r="BA1069" s="87"/>
      <c r="BB1069" s="87"/>
      <c r="BC1069" s="87"/>
      <c r="BD1069" s="87"/>
      <c r="BE1069" s="87"/>
      <c r="BF1069" s="87"/>
      <c r="BG1069" s="87"/>
      <c r="BH1069" s="87"/>
      <c r="BI1069" s="87"/>
      <c r="BJ1069" s="87"/>
      <c r="BK1069" s="87"/>
      <c r="BL1069" s="87"/>
      <c r="BM1069" s="87"/>
      <c r="BN1069" s="87"/>
      <c r="BO1069" s="87"/>
      <c r="BP1069" s="87"/>
      <c r="BQ1069" s="87"/>
      <c r="BR1069" s="87"/>
      <c r="BS1069" s="87"/>
      <c r="BT1069" s="87"/>
      <c r="BU1069" s="87"/>
      <c r="BV1069" s="87"/>
      <c r="BW1069" s="87"/>
      <c r="BX1069" s="87"/>
      <c r="BY1069" s="87"/>
      <c r="BZ1069" s="87"/>
      <c r="CA1069" s="87"/>
      <c r="CB1069" s="87"/>
      <c r="CC1069" s="87"/>
      <c r="CD1069" s="87"/>
      <c r="CE1069" s="87"/>
      <c r="CF1069" s="87"/>
      <c r="CG1069" s="87"/>
      <c r="CH1069" s="87"/>
      <c r="CI1069" s="87"/>
      <c r="CJ1069" s="87"/>
      <c r="CK1069" s="87"/>
      <c r="CL1069" s="87"/>
      <c r="CM1069" s="87"/>
      <c r="CN1069" s="87"/>
      <c r="CO1069" s="87"/>
      <c r="CP1069" s="87"/>
      <c r="CQ1069" s="87"/>
      <c r="CR1069" s="87"/>
      <c r="CS1069" s="87"/>
      <c r="CT1069" s="87"/>
      <c r="CU1069" s="87"/>
      <c r="CV1069" s="87"/>
      <c r="CW1069" s="87"/>
      <c r="CX1069" s="87"/>
      <c r="CY1069" s="87"/>
      <c r="CZ1069" s="87"/>
      <c r="DA1069" s="87"/>
      <c r="DB1069" s="87"/>
      <c r="DC1069" s="87"/>
      <c r="DD1069" s="87"/>
      <c r="DE1069" s="87"/>
      <c r="DF1069" s="87"/>
      <c r="DG1069" s="87"/>
      <c r="DH1069" s="87"/>
      <c r="DI1069" s="87"/>
      <c r="DJ1069" s="87"/>
      <c r="DK1069" s="87"/>
      <c r="DL1069" s="87"/>
      <c r="DM1069" s="87"/>
      <c r="DN1069" s="87"/>
      <c r="DO1069" s="87"/>
      <c r="DP1069" s="87"/>
      <c r="DQ1069" s="87"/>
      <c r="DR1069" s="87"/>
      <c r="DS1069" s="87"/>
      <c r="DT1069" s="87"/>
      <c r="DU1069" s="87"/>
      <c r="DV1069" s="87"/>
      <c r="DW1069" s="87"/>
      <c r="DX1069" s="87"/>
      <c r="DY1069" s="87"/>
      <c r="DZ1069" s="87"/>
      <c r="EA1069" s="87"/>
      <c r="EB1069" s="87"/>
      <c r="EC1069" s="87"/>
      <c r="ED1069" s="87"/>
      <c r="EE1069" s="87"/>
      <c r="EF1069" s="87"/>
      <c r="EG1069" s="87"/>
      <c r="EH1069" s="87"/>
      <c r="EI1069" s="87"/>
      <c r="EJ1069" s="87"/>
      <c r="EK1069" s="87"/>
      <c r="EL1069" s="87"/>
      <c r="EM1069" s="87"/>
      <c r="EN1069" s="87"/>
      <c r="EO1069" s="87"/>
      <c r="EP1069" s="87"/>
      <c r="EQ1069" s="87"/>
      <c r="ER1069" s="87"/>
      <c r="ES1069" s="87"/>
      <c r="ET1069" s="87"/>
      <c r="EU1069" s="87"/>
      <c r="EV1069" s="87"/>
      <c r="EW1069" s="87"/>
      <c r="EX1069" s="87"/>
      <c r="EY1069" s="87"/>
      <c r="EZ1069" s="87"/>
      <c r="FA1069" s="87"/>
      <c r="FB1069" s="87"/>
      <c r="FC1069" s="87"/>
      <c r="FD1069" s="87"/>
      <c r="FE1069" s="87"/>
      <c r="FF1069" s="87"/>
      <c r="FG1069" s="87"/>
      <c r="FH1069" s="87"/>
    </row>
    <row r="1070" spans="1:164" ht="45" customHeight="1">
      <c r="A1070" s="5">
        <v>11343</v>
      </c>
      <c r="B1070" s="5" t="s">
        <v>3228</v>
      </c>
      <c r="C1070" s="5"/>
      <c r="D1070" s="5" t="s">
        <v>2785</v>
      </c>
      <c r="E1070" s="5"/>
      <c r="F1070" s="5"/>
      <c r="G1070" s="5"/>
      <c r="H1070" s="5" t="s">
        <v>263</v>
      </c>
      <c r="I1070" s="5" t="s">
        <v>203</v>
      </c>
      <c r="J1070" s="5"/>
      <c r="K1070" s="90">
        <v>7000000</v>
      </c>
      <c r="L1070" s="41">
        <f>K1070*(1.04^10)</f>
        <v>10361709.994428413</v>
      </c>
      <c r="M1070" s="5" t="s">
        <v>3481</v>
      </c>
      <c r="N1070" s="5"/>
      <c r="O1070" s="5" t="s">
        <v>3089</v>
      </c>
      <c r="P1070" s="5" t="s">
        <v>386</v>
      </c>
      <c r="Q1070" s="5"/>
      <c r="R1070" s="5" t="s">
        <v>3312</v>
      </c>
      <c r="S1070" s="5" t="s">
        <v>204</v>
      </c>
      <c r="T1070" s="105"/>
      <c r="U1070" s="105"/>
      <c r="V1070" s="88"/>
      <c r="W1070" s="87"/>
      <c r="X1070" s="87"/>
      <c r="Y1070" s="87"/>
      <c r="Z1070" s="87"/>
      <c r="AA1070" s="87"/>
      <c r="AB1070" s="87"/>
      <c r="AC1070" s="87"/>
      <c r="AD1070" s="87"/>
      <c r="AE1070" s="87"/>
      <c r="AF1070" s="87"/>
      <c r="AG1070" s="87"/>
      <c r="AH1070" s="87"/>
      <c r="AI1070" s="87"/>
      <c r="AJ1070" s="87"/>
      <c r="AK1070" s="87"/>
      <c r="AL1070" s="87"/>
      <c r="AM1070" s="87"/>
      <c r="AN1070" s="87"/>
      <c r="AO1070" s="87"/>
      <c r="AP1070" s="87"/>
      <c r="AQ1070" s="87"/>
      <c r="AR1070" s="87"/>
      <c r="AS1070" s="87"/>
      <c r="AT1070" s="87"/>
      <c r="AU1070" s="87"/>
      <c r="AV1070" s="87"/>
      <c r="AW1070" s="87"/>
      <c r="AX1070" s="87"/>
      <c r="AY1070" s="87"/>
      <c r="AZ1070" s="87"/>
      <c r="BA1070" s="87"/>
      <c r="BB1070" s="87"/>
      <c r="BC1070" s="87"/>
      <c r="BD1070" s="87"/>
      <c r="BE1070" s="87"/>
      <c r="BF1070" s="87"/>
      <c r="BG1070" s="87"/>
      <c r="BH1070" s="87"/>
      <c r="BI1070" s="87"/>
      <c r="BJ1070" s="87"/>
      <c r="BK1070" s="87"/>
      <c r="BL1070" s="87"/>
      <c r="BM1070" s="87"/>
      <c r="BN1070" s="87"/>
      <c r="BO1070" s="87"/>
      <c r="BP1070" s="87"/>
      <c r="BQ1070" s="87"/>
      <c r="BR1070" s="87"/>
      <c r="BS1070" s="87"/>
      <c r="BT1070" s="87"/>
      <c r="BU1070" s="87"/>
      <c r="BV1070" s="87"/>
      <c r="BW1070" s="87"/>
      <c r="BX1070" s="87"/>
      <c r="BY1070" s="87"/>
      <c r="BZ1070" s="87"/>
      <c r="CA1070" s="87"/>
      <c r="CB1070" s="87"/>
      <c r="CC1070" s="87"/>
      <c r="CD1070" s="87"/>
      <c r="CE1070" s="87"/>
      <c r="CF1070" s="87"/>
      <c r="CG1070" s="87"/>
      <c r="CH1070" s="87"/>
      <c r="CI1070" s="87"/>
      <c r="CJ1070" s="87"/>
      <c r="CK1070" s="87"/>
      <c r="CL1070" s="87"/>
      <c r="CM1070" s="87"/>
      <c r="CN1070" s="87"/>
      <c r="CO1070" s="87"/>
      <c r="CP1070" s="87"/>
      <c r="CQ1070" s="87"/>
      <c r="CR1070" s="87"/>
      <c r="CS1070" s="87"/>
      <c r="CT1070" s="87"/>
      <c r="CU1070" s="87"/>
      <c r="CV1070" s="87"/>
      <c r="CW1070" s="87"/>
      <c r="CX1070" s="87"/>
      <c r="CY1070" s="87"/>
      <c r="CZ1070" s="87"/>
      <c r="DA1070" s="87"/>
      <c r="DB1070" s="87"/>
      <c r="DC1070" s="87"/>
      <c r="DD1070" s="87"/>
      <c r="DE1070" s="87"/>
      <c r="DF1070" s="87"/>
      <c r="DG1070" s="87"/>
      <c r="DH1070" s="87"/>
      <c r="DI1070" s="87"/>
      <c r="DJ1070" s="87"/>
      <c r="DK1070" s="87"/>
      <c r="DL1070" s="87"/>
      <c r="DM1070" s="87"/>
      <c r="DN1070" s="87"/>
      <c r="DO1070" s="87"/>
      <c r="DP1070" s="87"/>
      <c r="DQ1070" s="87"/>
      <c r="DR1070" s="87"/>
      <c r="DS1070" s="87"/>
      <c r="DT1070" s="87"/>
      <c r="DU1070" s="87"/>
      <c r="DV1070" s="87"/>
      <c r="DW1070" s="87"/>
      <c r="DX1070" s="87"/>
      <c r="DY1070" s="87"/>
      <c r="DZ1070" s="87"/>
      <c r="EA1070" s="87"/>
      <c r="EB1070" s="87"/>
      <c r="EC1070" s="87"/>
      <c r="ED1070" s="87"/>
      <c r="EE1070" s="87"/>
      <c r="EF1070" s="87"/>
      <c r="EG1070" s="87"/>
      <c r="EH1070" s="87"/>
      <c r="EI1070" s="87"/>
      <c r="EJ1070" s="87"/>
      <c r="EK1070" s="87"/>
      <c r="EL1070" s="87"/>
      <c r="EM1070" s="87"/>
      <c r="EN1070" s="87"/>
      <c r="EO1070" s="87"/>
      <c r="EP1070" s="87"/>
      <c r="EQ1070" s="87"/>
      <c r="ER1070" s="87"/>
      <c r="ES1070" s="87"/>
      <c r="ET1070" s="87"/>
      <c r="EU1070" s="87"/>
      <c r="EV1070" s="87"/>
      <c r="EW1070" s="87"/>
      <c r="EX1070" s="87"/>
      <c r="EY1070" s="87"/>
      <c r="EZ1070" s="87"/>
      <c r="FA1070" s="87"/>
      <c r="FB1070" s="87"/>
      <c r="FC1070" s="87"/>
      <c r="FD1070" s="87"/>
      <c r="FE1070" s="87"/>
      <c r="FF1070" s="87"/>
      <c r="FG1070" s="87"/>
      <c r="FH1070" s="87"/>
    </row>
    <row r="1071" spans="1:164" ht="45" customHeight="1">
      <c r="A1071" s="80">
        <v>11351</v>
      </c>
      <c r="B1071" s="5" t="s">
        <v>3200</v>
      </c>
      <c r="C1071" s="5"/>
      <c r="D1071" s="5" t="s">
        <v>52</v>
      </c>
      <c r="E1071" s="5" t="s">
        <v>53</v>
      </c>
      <c r="F1071" s="17" t="s">
        <v>3241</v>
      </c>
      <c r="G1071" s="80" t="s">
        <v>3175</v>
      </c>
      <c r="H1071" s="7"/>
      <c r="I1071" s="7" t="s">
        <v>54</v>
      </c>
      <c r="J1071" s="10">
        <v>3000000</v>
      </c>
      <c r="K1071" s="77">
        <v>4225000</v>
      </c>
      <c r="L1071" s="41">
        <f>K1071*(1.04^18)</f>
        <v>8559074.777474303</v>
      </c>
      <c r="M1071" s="5" t="s">
        <v>3482</v>
      </c>
      <c r="N1071" s="5"/>
      <c r="O1071" s="5" t="s">
        <v>242</v>
      </c>
      <c r="P1071" s="5" t="s">
        <v>386</v>
      </c>
      <c r="Q1071" s="5"/>
      <c r="R1071" s="5" t="s">
        <v>3258</v>
      </c>
      <c r="S1071" s="5" t="s">
        <v>3347</v>
      </c>
      <c r="T1071" s="105"/>
      <c r="U1071" s="105"/>
      <c r="V1071" s="88"/>
      <c r="W1071" s="87"/>
      <c r="X1071" s="87"/>
      <c r="Y1071" s="87"/>
      <c r="Z1071" s="87"/>
      <c r="AA1071" s="87"/>
      <c r="AB1071" s="87"/>
      <c r="AC1071" s="87"/>
      <c r="AD1071" s="87"/>
      <c r="AE1071" s="87"/>
      <c r="AF1071" s="87"/>
      <c r="AG1071" s="87"/>
      <c r="AH1071" s="87"/>
      <c r="AI1071" s="87"/>
      <c r="AJ1071" s="87"/>
      <c r="AK1071" s="87"/>
      <c r="AL1071" s="87"/>
      <c r="AM1071" s="87"/>
      <c r="AN1071" s="87"/>
      <c r="AO1071" s="87"/>
      <c r="AP1071" s="87"/>
      <c r="AQ1071" s="87"/>
      <c r="AR1071" s="87"/>
      <c r="AS1071" s="87"/>
      <c r="AT1071" s="87"/>
      <c r="AU1071" s="87"/>
      <c r="AV1071" s="87"/>
      <c r="AW1071" s="87"/>
      <c r="AX1071" s="87"/>
      <c r="AY1071" s="87"/>
      <c r="AZ1071" s="87"/>
      <c r="BA1071" s="87"/>
      <c r="BB1071" s="87"/>
      <c r="BC1071" s="87"/>
      <c r="BD1071" s="87"/>
      <c r="BE1071" s="87"/>
      <c r="BF1071" s="87"/>
      <c r="BG1071" s="87"/>
      <c r="BH1071" s="87"/>
      <c r="BI1071" s="87"/>
      <c r="BJ1071" s="87"/>
      <c r="BK1071" s="87"/>
      <c r="BL1071" s="87"/>
      <c r="BM1071" s="87"/>
      <c r="BN1071" s="87"/>
      <c r="BO1071" s="87"/>
      <c r="BP1071" s="87"/>
      <c r="BQ1071" s="87"/>
      <c r="BR1071" s="87"/>
      <c r="BS1071" s="87"/>
      <c r="BT1071" s="87"/>
      <c r="BU1071" s="87"/>
      <c r="BV1071" s="87"/>
      <c r="BW1071" s="87"/>
      <c r="BX1071" s="87"/>
      <c r="BY1071" s="87"/>
      <c r="BZ1071" s="87"/>
      <c r="CA1071" s="87"/>
      <c r="CB1071" s="87"/>
      <c r="CC1071" s="87"/>
      <c r="CD1071" s="87"/>
      <c r="CE1071" s="87"/>
      <c r="CF1071" s="87"/>
      <c r="CG1071" s="87"/>
      <c r="CH1071" s="87"/>
      <c r="CI1071" s="87"/>
      <c r="CJ1071" s="87"/>
      <c r="CK1071" s="87"/>
      <c r="CL1071" s="87"/>
      <c r="CM1071" s="87"/>
      <c r="CN1071" s="87"/>
      <c r="CO1071" s="87"/>
      <c r="CP1071" s="87"/>
      <c r="CQ1071" s="87"/>
      <c r="CR1071" s="87"/>
      <c r="CS1071" s="87"/>
      <c r="CT1071" s="87"/>
      <c r="CU1071" s="87"/>
      <c r="CV1071" s="87"/>
      <c r="CW1071" s="87"/>
      <c r="CX1071" s="87"/>
      <c r="CY1071" s="87"/>
      <c r="CZ1071" s="87"/>
      <c r="DA1071" s="87"/>
      <c r="DB1071" s="87"/>
      <c r="DC1071" s="87"/>
      <c r="DD1071" s="87"/>
      <c r="DE1071" s="87"/>
      <c r="DF1071" s="87"/>
      <c r="DG1071" s="87"/>
      <c r="DH1071" s="87"/>
      <c r="DI1071" s="87"/>
      <c r="DJ1071" s="87"/>
      <c r="DK1071" s="87"/>
      <c r="DL1071" s="87"/>
      <c r="DM1071" s="87"/>
      <c r="DN1071" s="87"/>
      <c r="DO1071" s="87"/>
      <c r="DP1071" s="87"/>
      <c r="DQ1071" s="87"/>
      <c r="DR1071" s="87"/>
      <c r="DS1071" s="87"/>
      <c r="DT1071" s="87"/>
      <c r="DU1071" s="87"/>
      <c r="DV1071" s="87"/>
      <c r="DW1071" s="87"/>
      <c r="DX1071" s="87"/>
      <c r="DY1071" s="87"/>
      <c r="DZ1071" s="87"/>
      <c r="EA1071" s="87"/>
      <c r="EB1071" s="87"/>
      <c r="EC1071" s="87"/>
      <c r="ED1071" s="87"/>
      <c r="EE1071" s="87"/>
      <c r="EF1071" s="87"/>
      <c r="EG1071" s="87"/>
      <c r="EH1071" s="87"/>
      <c r="EI1071" s="87"/>
      <c r="EJ1071" s="87"/>
      <c r="EK1071" s="87"/>
      <c r="EL1071" s="87"/>
      <c r="EM1071" s="87"/>
      <c r="EN1071" s="87"/>
      <c r="EO1071" s="87"/>
      <c r="EP1071" s="87"/>
      <c r="EQ1071" s="87"/>
      <c r="ER1071" s="87"/>
      <c r="ES1071" s="87"/>
      <c r="ET1071" s="87"/>
      <c r="EU1071" s="87"/>
      <c r="EV1071" s="87"/>
      <c r="EW1071" s="87"/>
      <c r="EX1071" s="87"/>
      <c r="EY1071" s="87"/>
      <c r="EZ1071" s="87"/>
      <c r="FA1071" s="87"/>
      <c r="FB1071" s="87"/>
      <c r="FC1071" s="87"/>
      <c r="FD1071" s="87"/>
      <c r="FE1071" s="87"/>
      <c r="FF1071" s="87"/>
      <c r="FG1071" s="87"/>
      <c r="FH1071" s="87"/>
    </row>
    <row r="1072" spans="1:21" ht="149.25" customHeight="1">
      <c r="A1072" s="80">
        <v>11358</v>
      </c>
      <c r="B1072" s="16" t="s">
        <v>3229</v>
      </c>
      <c r="C1072" s="16" t="s">
        <v>3229</v>
      </c>
      <c r="D1072" s="27" t="s">
        <v>21</v>
      </c>
      <c r="E1072" s="16" t="s">
        <v>3130</v>
      </c>
      <c r="F1072" s="16" t="s">
        <v>3373</v>
      </c>
      <c r="G1072" s="16" t="s">
        <v>3173</v>
      </c>
      <c r="H1072" s="18" t="s">
        <v>2393</v>
      </c>
      <c r="I1072" s="18" t="s">
        <v>22</v>
      </c>
      <c r="J1072" s="18"/>
      <c r="K1072" s="90">
        <v>75000000</v>
      </c>
      <c r="L1072" s="41">
        <f>K1072*(1.04^18)</f>
        <v>151936238.65339</v>
      </c>
      <c r="M1072" s="5" t="s">
        <v>3482</v>
      </c>
      <c r="N1072" s="5"/>
      <c r="O1072" s="5" t="s">
        <v>3013</v>
      </c>
      <c r="P1072" s="5" t="s">
        <v>385</v>
      </c>
      <c r="Q1072" s="5"/>
      <c r="R1072" s="5" t="s">
        <v>3313</v>
      </c>
      <c r="S1072" s="5" t="s">
        <v>3193</v>
      </c>
      <c r="T1072" s="105"/>
      <c r="U1072" s="105"/>
    </row>
  </sheetData>
  <autoFilter ref="A1:S1059"/>
  <dataValidations count="4">
    <dataValidation errorStyle="information" allowBlank="1" sqref="A1066:A1071 A768:A1026 O734:S734 K914:K924 K909:K912 L891:U891 AJ703:IV703 A704:I732 O648:O702 K844:K845 O733 L614:N614 D643:H645 B643:B645 D591:H592 C644:C645 O606 G606 C605:C606 N604:N606 M608:M610 L612:M612 N608:N613 K623:L623 A615:D623 E612:F613 D611:D613 G608:H613 A608:C613 A614:H614 E615:F621 E608:F610 D608:D609 G615:H623 I608:I615 M615:N628 I623 E623:F623 O608:O627 A624:I627 G628:I628 M629:O630 A628:E628 A629:I630 B595:I595 A593:A595 C594:I594 M642:O646 V647:AH647 M594:O595 K598:K601 I617:I621 A602:U602 AJ647:IJ647 M704:N734 B646:I646 O704:O731 K899:L899 I643 C642:I642 I645 N636:N641 A642:A685 B648:I685 L532:L601 N597:O600 M597:M601 A597:H601 I599:I601 A603:I603 B992:J1021 P820:S890 P892:S1021 M892:O1020 B843:J931 B768:D772 E768:F771 N758:N767 E772 B780:J782 A735:I757 M735:O757 M768:O890 C516:C592 N481:O495 O515:O591 E567:G590 I531:L531 D519:J520 M515:N520 E534:F566 A686:I702 D521:D590 G537:G566 M521:M530 H523:H531 A533 A534:B592 I388:I432 I434:I466"/>
    <dataValidation errorStyle="information" allowBlank="1" sqref="A467:C480 E467:G469 G470:G471 D472:D480 G472:H479 E472:F474 E479:F480 A388:H466 A515:B532 T768:U890 T892:U1052 T704:U757 T642:U702 T608:U630 T597:U601 T603:U603 T515:U595 T498:U513 T92:U114 T2:U89 T117:U496 D117:F121 B117:B121 N115:N121 K99:K113 C115:C121 G116:G121 D105:D113 E106:F113 G94:H113 N98:O113 I111:J113 M109:M113 M92:O97 N90:O91 D94:D103 E94:F104 M98:M104 I95:J97 M67:O89 M106:M107 I100:J109 A66:L66 M175:M176 N66:O66 N203:N207 N210:N214 N216:N227 B175:J227 M122:N174 M178:M227 N176:N200 O116:O388 A117:A310 A94:C113 I37:I65 A1:H65 E521:G532 I1:I4 I6:I35 M117:M121 J343:J466 B343:I387 M228:N330 B297:C310 D304:D310 A330:D330 G329:H330 A328:C329 G328 A332:C339 E338:H338 D333:F337 D332:E332 A340:A387 L340:N388 T1057:U1072 V1022:HO1052 S1022:S1052 A1027:D1052 A1057:I1057 L1062:O1062 L958:L1020 P1022:R1040 P1042:R1052 R1041 B932:L932 B1022:E1026 B933:J956 K933:K953 K958:K981 B957:L957 K992:K1017 E958:J977 B958:D991 E978:E988 F978:J991 L1022:O1052 F1026 F1022:G1025"/>
    <dataValidation errorStyle="information" allowBlank="1" sqref="E1027:G1033 IS1022:IV1026"/>
    <dataValidation errorStyle="information" allowBlank="1" sqref="M607:O607 D605:D606 A605:B606 F605:F607 M604:M606 A607:D607 A604:F604 O604:O605 K622 I604:I607 M611 M613 I616 E611:F611 D610 M631:O633 I622 E622:F622 F633 A631:D633 M636:M641 I631:I633 F631:G632 A596:C596 I596:I598 E596:F596 M115:M116 O596 I644 H640 D640 I636:I641 M596 G638:G639 D641:E641 D637:E639 C638:C641 A636:D636 A637:B641 O636:O641 I758:I767 B758:B759 D758:E759 O758:O767 E763:E767 A760:D767 G764 I433 T604:U607 T631:U633 T596:U596 T636:U641 T760:U767 T115:U116 A115:B116 I98:K98 D115:D116 F115:F116 I110:J110 I94:J94 O115 I99:J99 D104 E105:F105 M105 M108 I115:K116 K596:K597 K636:K641 K631:K633 K604:K607 K758:K767 M758:M767"/>
  </dataValidations>
  <printOptions/>
  <pageMargins left="0.7" right="0.7" top="0.75" bottom="0.75" header="0.3" footer="0.3"/>
  <pageSetup horizontalDpi="600" verticalDpi="600" orientation="landscape" paperSize="17"/>
  <headerFooter alignWithMargins="0">
    <oddHeader>&amp;C2035 RTP Project List</oddHead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B8"/>
  <sheetViews>
    <sheetView workbookViewId="0" topLeftCell="A1">
      <selection activeCell="B7" sqref="B7"/>
    </sheetView>
  </sheetViews>
  <sheetFormatPr defaultColWidth="8.8515625" defaultRowHeight="12.75"/>
  <cols>
    <col min="1" max="1" width="14.8515625" style="0" bestFit="1" customWidth="1"/>
  </cols>
  <sheetData>
    <row r="1" ht="12">
      <c r="A1" s="2" t="s">
        <v>207</v>
      </c>
    </row>
    <row r="2" spans="1:2" ht="12">
      <c r="A2" s="40" t="s">
        <v>208</v>
      </c>
      <c r="B2">
        <f>685+6</f>
        <v>691</v>
      </c>
    </row>
    <row r="3" spans="1:2" ht="12">
      <c r="A3" s="40" t="s">
        <v>200</v>
      </c>
      <c r="B3">
        <v>367</v>
      </c>
    </row>
    <row r="4" ht="12">
      <c r="B4" s="2">
        <f>SUM(B2:B3)</f>
        <v>1058</v>
      </c>
    </row>
    <row r="6" spans="1:2" ht="12">
      <c r="A6" s="40" t="s">
        <v>386</v>
      </c>
      <c r="B6">
        <v>614</v>
      </c>
    </row>
    <row r="7" spans="1:2" ht="12">
      <c r="A7" s="40" t="s">
        <v>385</v>
      </c>
      <c r="B7">
        <v>444</v>
      </c>
    </row>
    <row r="8" ht="12">
      <c r="B8" s="2">
        <f>SUM(B6:B7)</f>
        <v>1058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Metro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Planning</dc:creator>
  <cp:keywords/>
  <dc:description/>
  <cp:lastModifiedBy>Lia Waiwaiole</cp:lastModifiedBy>
  <cp:lastPrinted>2010-10-06T23:45:22Z</cp:lastPrinted>
  <dcterms:created xsi:type="dcterms:W3CDTF">2007-03-10T23:10:15Z</dcterms:created>
  <dcterms:modified xsi:type="dcterms:W3CDTF">2010-10-06T23:45:51Z</dcterms:modified>
  <cp:category/>
  <cp:version/>
  <cp:contentType/>
  <cp:contentStatus/>
</cp:coreProperties>
</file>